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firstSheet="1" activeTab="1"/>
  </bookViews>
  <sheets>
    <sheet name="Лист1" sheetId="1" state="hidden" r:id="rId1"/>
    <sheet name="показатели (2)" sheetId="4" r:id="rId2"/>
    <sheet name="Лист3" sheetId="3" r:id="rId3"/>
  </sheets>
  <definedNames>
    <definedName name="_xlnm.Print_Area" localSheetId="1">'показатели (2)'!$A$1:$R$72</definedName>
  </definedNames>
  <calcPr calcId="162913"/>
</workbook>
</file>

<file path=xl/calcChain.xml><?xml version="1.0" encoding="utf-8"?>
<calcChain xmlns="http://schemas.openxmlformats.org/spreadsheetml/2006/main">
  <c r="E25" i="4" l="1"/>
  <c r="M22" i="4"/>
  <c r="I22" i="4"/>
  <c r="E22" i="4"/>
  <c r="E26" i="4" l="1"/>
  <c r="G26" i="4" s="1"/>
  <c r="F27" i="4"/>
  <c r="E28" i="4"/>
  <c r="H17" i="4" l="1"/>
  <c r="H27" i="4" l="1"/>
  <c r="H28" i="4" l="1"/>
  <c r="M28" i="4"/>
  <c r="P27" i="4"/>
  <c r="N27" i="4" l="1"/>
  <c r="P28" i="4" s="1"/>
  <c r="J27" i="4"/>
  <c r="L27" i="4" s="1"/>
  <c r="I28" i="4" s="1"/>
  <c r="L28" i="4" s="1"/>
  <c r="M26" i="4"/>
  <c r="O26" i="4" s="1"/>
  <c r="I26" i="4"/>
  <c r="K26" i="4" s="1"/>
  <c r="M25" i="4"/>
  <c r="I25" i="4"/>
  <c r="O22" i="4"/>
  <c r="K22" i="4"/>
  <c r="G22" i="4"/>
  <c r="O21" i="4"/>
  <c r="N21" i="4"/>
  <c r="J21" i="4"/>
  <c r="K21" i="4" s="1"/>
  <c r="G21" i="4"/>
  <c r="F21" i="4"/>
  <c r="N18" i="4"/>
  <c r="J18" i="4"/>
  <c r="J16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C11" i="4"/>
  <c r="D11" i="4" s="1"/>
  <c r="E11" i="4" s="1"/>
  <c r="F11" i="4" s="1"/>
  <c r="G11" i="4" s="1"/>
  <c r="H11" i="4" s="1"/>
  <c r="I11" i="4" s="1"/>
  <c r="J11" i="4" s="1"/>
  <c r="L11" i="4" s="1"/>
  <c r="M11" i="4" s="1"/>
  <c r="N11" i="4" s="1"/>
  <c r="P11" i="4" s="1"/>
  <c r="C15" i="1" l="1"/>
  <c r="C16" i="1" s="1"/>
  <c r="I7" i="1" l="1"/>
  <c r="E15" i="1" l="1"/>
  <c r="E16" i="1" s="1"/>
  <c r="I8" i="1"/>
  <c r="I6" i="1" l="1"/>
  <c r="I29" i="1" l="1"/>
  <c r="F15" i="1"/>
  <c r="F16" i="1" s="1"/>
  <c r="D15" i="1"/>
  <c r="D16" i="1" s="1"/>
  <c r="C17" i="1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уст.147,92Гкал, резерв эл пит отсутствует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уст.10Гкал, резерв эл пит отсутствует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уст.1Гкал, резервное эл.пит отсутствует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уст. 0,3Гкал, резерв эл пит отсутствует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водоснабж имеется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водоснабж отсутствует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водоснабж отсутствует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водоснабж отсутствует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топлива отсутствует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резерв топлива отсутствует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топлива отсутствует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 топлива отсутствует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дифицита нет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дефицита нет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дифицита нет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дефицита нет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(55,81-33,486)/55,81=0,4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ветких сетей нет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ветких сетей нет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ветких сетей нет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отказов нет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отказов нет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отказов нет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отказов нет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недоотпуска нет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недоотпуска нет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недоотпуска нет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недоотпуск нет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жалоб нет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жалоб нет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жалоб нет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жалоб нет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Кс1=Q1*Rc1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Кс=Qc1*kc1+…/Q1+...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электроснабжение отсутствует.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электроснабжение отсутствует.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электроснабжение отсутствует.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топливоснабжение отсутствует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топливоснабжение отсутствует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Резервное топливоснабжение отсутствует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Полная обеспеченность.
Распологаемая мощность источников ТЭ- 147,92Гкал/ч;
Фактическая присоеденненая мощность- 99,215Гкал/ч;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Полная обеспеченность.
Распологаемая мощность источников ТЭ- 8Гкал/ч;
Фактическая присоеденненая мощность- 3,376Гкал/ч;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Полная обеспеченность.
Распологаемая мощность источников ТЭ- 1Гкал/ч;
Фактическая присоеденненая мощность- 0,441Гкал/ч;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40.5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(66,971/165,42)*100= 40,5%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0,39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ветхих сетей было 609,65 стало 199,65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0,84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Отказы и ограничения в отпуске тепловой энергии отсутствовали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0/50863,51=0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Отказы и ограничения в отпуске тепловой энергии отсутствовали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0/3879,63=0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Отказы и ограничения в отпуске тепловой энергии отсутствовали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0/791=0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2,1/3= 0,7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1,7/3=0,56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1,7/3=0,56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годового ТЭП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0/215199,135=0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годового ТЭП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0/10007,865=0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годового ТЭП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0/618,171=0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Кол-во показателей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Кол-во показателей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Кол-во показателей</t>
        </r>
      </text>
    </comment>
  </commentList>
</comments>
</file>

<file path=xl/sharedStrings.xml><?xml version="1.0" encoding="utf-8"?>
<sst xmlns="http://schemas.openxmlformats.org/spreadsheetml/2006/main" count="205" uniqueCount="136">
  <si>
    <t>Показатели</t>
  </si>
  <si>
    <t>п.Усть-Мана</t>
  </si>
  <si>
    <t>п.Манский</t>
  </si>
  <si>
    <t>Кв</t>
  </si>
  <si>
    <t>Кт</t>
  </si>
  <si>
    <t>Кб</t>
  </si>
  <si>
    <t>Кр</t>
  </si>
  <si>
    <t>Кс</t>
  </si>
  <si>
    <t>пп</t>
  </si>
  <si>
    <t>Котк</t>
  </si>
  <si>
    <t>Кнед</t>
  </si>
  <si>
    <t>Общий показатель надежности</t>
  </si>
  <si>
    <t>Показатель надежности</t>
  </si>
  <si>
    <t>Q*K</t>
  </si>
  <si>
    <t xml:space="preserve">г.Дивногорск </t>
  </si>
  <si>
    <t>Кп=1</t>
  </si>
  <si>
    <t>Км=1</t>
  </si>
  <si>
    <t>Ктр=1</t>
  </si>
  <si>
    <t>Кист=1</t>
  </si>
  <si>
    <t>Кгот = 0,25Кп+0,35Км+0,3Ктр+0,1Кист=0,25*1+0,35*1+0,3*1+0,1*1=1</t>
  </si>
  <si>
    <t>Приложение 1</t>
  </si>
  <si>
    <t>Оценка надежности системы теплоснабжения МУПЭС</t>
  </si>
  <si>
    <t>Готовность к проведению аварийно-восстановительных работ МУПЭС</t>
  </si>
  <si>
    <t>Приложение 2</t>
  </si>
  <si>
    <t>Категория готовности - 1 удовлетворительная</t>
  </si>
  <si>
    <t>Кэ</t>
  </si>
  <si>
    <t>с. Овсянка</t>
  </si>
  <si>
    <t>Кгот</t>
  </si>
  <si>
    <t xml:space="preserve">Оценка надежности системы теплоснабжения - 0,75 надежные </t>
  </si>
  <si>
    <t>№ п/п</t>
  </si>
  <si>
    <t>Наименование показателя</t>
  </si>
  <si>
    <t>Расчетная формула</t>
  </si>
  <si>
    <t>числитель</t>
  </si>
  <si>
    <t>знаменатель</t>
  </si>
  <si>
    <t>11.Показатели надежности системы теплоснабжения</t>
  </si>
  <si>
    <t>Показатель надежности электроснабжения источников тепловой энергии. (Кэ)</t>
  </si>
  <si>
    <t>Характеризуется наличием или отсутствием резервного электропитания:
Кэ=1- при наличии резервного электроснабжения;
Кэ=0,6- при отсутствии резервного электроснабжения;</t>
  </si>
  <si>
    <t>Показатель</t>
  </si>
  <si>
    <t>Дивногорск</t>
  </si>
  <si>
    <t>с.Овсянка</t>
  </si>
  <si>
    <t>Показатель надежности водоснабжения источников тепловой энергии. (Кв)</t>
  </si>
  <si>
    <t>-</t>
  </si>
  <si>
    <t>Показатель надежности топливоснабжения источников тепловой энергии. (Кт)</t>
  </si>
  <si>
    <t>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потребителей. (Кб)</t>
  </si>
  <si>
    <t>Характерезуется долей (%) тепловой нагрузки, не обеспеченной мощностью источников тепловой энергии:
Кб= 1- полная обеспеченность;
Кб= 0,8- не обеспечена в размере 10% и менее;
Кб= 0,5- не обеспечена в размере более 10%;</t>
  </si>
  <si>
    <t>Показательуровня резервирования источников тепловой энергии и элементов тепловой сети путем их кольцевания и устройства перемычек. (Кр)</t>
  </si>
  <si>
    <t>Показатель технического состояния тепловых сетей. (Кс)</t>
  </si>
  <si>
    <t>Характерезуется долей ветхих, подлежащих замене трубопроводов, определяется по формуле:
Кс=(Sэкспл - Sветх)/ Sэкспл.</t>
  </si>
  <si>
    <t>Показатель интенсивности отказов тепловых сетей. (Котк тс)</t>
  </si>
  <si>
    <t>Характерезуется количеством вынужденных отключений участков т/с с ограничением отпуска тепловой энергии потребителям, вызванным отказом:
Иотк тс= Nотк/S [1/(1км*год)]?
Nотк- кол-во отказов за предыдущий год;
S- протяженность тепловой сети;
В зависимости от интенсивности отказов (Иотк тс) определяется показатель надежности тепловых сетей (Котк тс):
Котк тс= 1- до 0,2 включительно;
Котк тс= 0,8- от 0,2 до 0,6 включительно;
Котк тс= 0,6- от 0,6 до 1,2 включительно;
Котк тс= 0,5- свыше 1,2</t>
  </si>
  <si>
    <t>Показатель интенсивности отказов тепловых сетей. (Котк ит)</t>
  </si>
  <si>
    <t>Характерезуется количеством вынужденных отказов источников тепловой энергии с ограничениемотпуска тепловой энергии потребителям:
Иотк ит= (Кэ+Кв+Кт)/3;
Котк ит= 1- до 0,2 включительно;
Котк ит= 0,8- от 0,2 до 0,6 включительно;
Котк ит= 0,6- от 0,6 до 1,2 включительно;</t>
  </si>
  <si>
    <t>Показатель относительного аварийного недоотпуска тепла. (Кнед)</t>
  </si>
  <si>
    <t>Характерезуется внеплановым отключением теплопотребляющих установок потребителей, определяется по формуле:
Qнед= Qоткл/ Qфакт*100%;
Qоткл- недоотпуск тепла;
Qфакт- фактический отпуск тепла системой теплоснабжения;
Кнед= 1- до 0,1%
Кнед= 0,8- от 0,1% до 0,3% включительно;
Кнед= 0,6- от 0,3% до 0,5% включительно;
Кнед= 0,5- от 0,5% до 1% включительно;
Кнед= 0,2- свыше 1%</t>
  </si>
  <si>
    <t>Показатель укомплектованности ремонтным и оперативно- ремонтным персоналом. (Кп)</t>
  </si>
  <si>
    <t>Определяется как отношение фактической численности к численности по действующим нормативам, но не более 1;</t>
  </si>
  <si>
    <t>Показатель оснащенности машинами, специальными механизмаим и оборудованием. (Км)</t>
  </si>
  <si>
    <t>Принимается как среднее отношенеи фактического наличия к количеству, определенному по нормативам</t>
  </si>
  <si>
    <t>Показатель основных материально-технических ресурсов. (Ктр)</t>
  </si>
  <si>
    <t>Определяется, по основной номенклатуре ресурсов
Ктр= (Карм.+Ктруб.)/N
Карм- кол-во ресурсов (арматура), (шт)
Ктруб- кол-во ресурсов (трубная продукция), (тн)
N- число показателей, учтенных в числителе.</t>
  </si>
  <si>
    <t>Показатель укомплектованности передвижными автономными источниками электропитания, для ведения аварийно-восстановительных работ. (Кист)</t>
  </si>
  <si>
    <t>Вычисляется как отношение фактического наличия данного оборудования (в единицах мощности- кВт) к потребности</t>
  </si>
  <si>
    <t>Общий показатель готовности теплоснабжающей организации к проведению восстановительных работ в системах теплоснабжения к выполнению аварийно- восстановительных работ. (Кгот).</t>
  </si>
  <si>
    <t>Определяется следующим образом:
Кгот= 0,25*Кп+0,35*Км+0,3*Ктр+0,1*Кист</t>
  </si>
  <si>
    <t>Общая оценка готовности дается по следующим категориям:</t>
  </si>
  <si>
    <t>Категория готовности</t>
  </si>
  <si>
    <t>(Кп; Км); Ктр</t>
  </si>
  <si>
    <t>удовлетворительная готовность</t>
  </si>
  <si>
    <t>ограниченная готовность</t>
  </si>
  <si>
    <t>неготовность</t>
  </si>
  <si>
    <t>0,75 и более</t>
  </si>
  <si>
    <t>до 0,75</t>
  </si>
  <si>
    <t>0,5 и более</t>
  </si>
  <si>
    <t>до 0,5</t>
  </si>
  <si>
    <t>0,85-1,0</t>
  </si>
  <si>
    <t>0,7-0,84</t>
  </si>
  <si>
    <t>0,7-0,85</t>
  </si>
  <si>
    <t>менее 0,7</t>
  </si>
  <si>
    <t>Оценка надежности источников тепловой энергии:</t>
  </si>
  <si>
    <r>
      <rPr>
        <b/>
        <i/>
        <sz val="12"/>
        <color theme="1"/>
        <rFont val="Times New Roman"/>
        <family val="1"/>
        <charset val="204"/>
      </rPr>
      <t>Высоконадежные</t>
    </r>
    <r>
      <rPr>
        <sz val="12"/>
        <color theme="1"/>
        <rFont val="Times New Roman"/>
        <family val="1"/>
        <charset val="204"/>
      </rPr>
      <t xml:space="preserve"> при Кэ=Кв=Кт=Ки=1</t>
    </r>
  </si>
  <si>
    <r>
      <rPr>
        <b/>
        <i/>
        <sz val="12"/>
        <color theme="1"/>
        <rFont val="Times New Roman"/>
        <family val="1"/>
        <charset val="204"/>
      </rPr>
      <t>Надежные</t>
    </r>
    <r>
      <rPr>
        <sz val="12"/>
        <color theme="1"/>
        <rFont val="Times New Roman"/>
        <family val="1"/>
        <charset val="204"/>
      </rPr>
      <t xml:space="preserve"> при Кэ=Кв=Кт=1 и Ки=0,5</t>
    </r>
  </si>
  <si>
    <r>
      <rPr>
        <b/>
        <i/>
        <sz val="12"/>
        <color theme="1"/>
        <rFont val="Times New Roman"/>
        <family val="1"/>
        <charset val="204"/>
      </rPr>
      <t>Малонадежные</t>
    </r>
    <r>
      <rPr>
        <sz val="12"/>
        <color theme="1"/>
        <rFont val="Times New Roman"/>
        <family val="1"/>
        <charset val="204"/>
      </rPr>
      <t xml:space="preserve"> при Ки= 0,5 и при значении меньше 1 одного из показателей Кэ, Кв, Кт;</t>
    </r>
  </si>
  <si>
    <t>Оценка надежности тепловых сетей</t>
  </si>
  <si>
    <t>Высоконадежные - более 0,9;
Надежные - 0,75- 0,89;
Малонадежные - 0,5- 0,74;
Ненадежные - менее 0,5;</t>
  </si>
  <si>
    <t>Q*К</t>
  </si>
  <si>
    <t>Q-фактическая нагрузка
К- показатель надежности</t>
  </si>
  <si>
    <t>Кобщ= Кэ+Кв+Кт+Кб++Кр+Кс+Котк тс+Котк ит+Кнед+Кгот/N;
N- количество показателей</t>
  </si>
  <si>
    <t>Характеризуется наличием или отсутствием резервного водоснабжения
Кв=1- при наличии резервного водоснабжения;
Кв=0,6- при отсутствии резервного водоснабжения;</t>
  </si>
  <si>
    <t>результат</t>
  </si>
  <si>
    <t>791-0</t>
  </si>
  <si>
    <t>0/50903,51=0</t>
  </si>
  <si>
    <t>0/3879,63=0</t>
  </si>
  <si>
    <t>0/791=0</t>
  </si>
  <si>
    <t>0,6+1+0,5=2,1</t>
  </si>
  <si>
    <t>2,1/3=0,7</t>
  </si>
  <si>
    <t>0,6+0,6+0,5=1,7</t>
  </si>
  <si>
    <t>1,7/3=0,56</t>
  </si>
  <si>
    <t>33+2,085=35,085</t>
  </si>
  <si>
    <t>35,085/37=0,95</t>
  </si>
  <si>
    <t>24+0,720=24,720</t>
  </si>
  <si>
    <t>24,720/27=0,92</t>
  </si>
  <si>
    <t>7+0,168=7,168</t>
  </si>
  <si>
    <t>7,168/8=0,9</t>
  </si>
  <si>
    <t>9/9=1</t>
  </si>
  <si>
    <t>Наименование</t>
  </si>
  <si>
    <t>Категория</t>
  </si>
  <si>
    <t>Общая категория готовности:</t>
  </si>
  <si>
    <t>п. Усть- Мана</t>
  </si>
  <si>
    <t>малонадежные</t>
  </si>
  <si>
    <t>Оценка надежности тепловых сетей:</t>
  </si>
  <si>
    <t>6/8=0,75</t>
  </si>
  <si>
    <t>Характеризуется наличием или отсутствием резервного топливоснабжения
Кт=1- при наличии резервного топливоснабжения;
Кт=0,5- при отсутствии резервного топливоснабжения ;</t>
  </si>
  <si>
    <t>Зам директора по теплоснабжению                                                  А.В.Ануфриенко</t>
  </si>
  <si>
    <t>исполнитель М.Н. Пойда</t>
  </si>
  <si>
    <t>839144-3-76-14</t>
  </si>
  <si>
    <t>10,4-4,1155= 6,28</t>
  </si>
  <si>
    <t>(6,28/10,4)*100%= 60,4%</t>
  </si>
  <si>
    <t>2-0,719= 1,281</t>
  </si>
  <si>
    <t>(1,281/2)*100= 64,05%</t>
  </si>
  <si>
    <t>4,1115*0,76=3,12</t>
  </si>
  <si>
    <t>3,12/4,1115=0,76</t>
  </si>
  <si>
    <t>0,49/0,719=0,68</t>
  </si>
  <si>
    <t>надежные</t>
  </si>
  <si>
    <t>791/791=1</t>
  </si>
  <si>
    <t>0/215420,119=0</t>
  </si>
  <si>
    <t>0/9843,98=0</t>
  </si>
  <si>
    <t>0/693,194=0</t>
  </si>
  <si>
    <t>0,719*0,78=0,56</t>
  </si>
  <si>
    <r>
      <t>3879,63-199,65=</t>
    </r>
    <r>
      <rPr>
        <b/>
        <sz val="10"/>
        <color indexed="8"/>
        <rFont val="Times New Roman"/>
        <family val="1"/>
        <charset val="204"/>
      </rPr>
      <t>3679,89</t>
    </r>
  </si>
  <si>
    <t>98,449*0,75=73,84</t>
  </si>
  <si>
    <t>73,84/ 98,449=0,75</t>
  </si>
  <si>
    <t>Характерезуется отношением резервируемой расчетной тепловой нагрузки к сумме расчетных тепловых нагрузок (%) подлежащих резервированию
Кр= 1- от 90% до 100%
Кр= 0,7- от 70% до 90% включительно;
Кр= 0,5- от 50% до 70% включительно;
Кр= 0,3- от 30% до 50% включительно;
Кр=0,2- менее 30% включительно;</t>
  </si>
  <si>
    <r>
      <t>50863,51-22000=</t>
    </r>
    <r>
      <rPr>
        <b/>
        <sz val="10"/>
        <color indexed="8"/>
        <rFont val="Times New Roman"/>
        <family val="1"/>
        <charset val="204"/>
      </rPr>
      <t>28863,51</t>
    </r>
  </si>
  <si>
    <t>28863,51/50863,51= 0,57</t>
  </si>
  <si>
    <t>3679,98/3879,63=0,95</t>
  </si>
  <si>
    <t>Анализ и оценка надежности системы теплоснабжения МО г. Дивногорск за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</si>
</sst>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#,##0.0"/>
    <numFmt numFmtId="167" formatCode="0.000"/>
    <numFmt numFmtId="168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4" fontId="8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/>
    <xf numFmtId="0" fontId="5" fillId="0" borderId="0" xfId="0" applyFont="1" applyBorder="1" applyAlignment="1">
      <alignment wrapText="1"/>
    </xf>
    <xf numFmtId="165" fontId="8" fillId="5" borderId="0" xfId="0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5" borderId="9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5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7" fillId="5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4" fontId="7" fillId="5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8" fontId="8" fillId="5" borderId="0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>
      <selection activeCell="B37" sqref="B37"/>
    </sheetView>
  </sheetViews>
  <sheetFormatPr defaultRowHeight="15" x14ac:dyDescent="0.25"/>
  <cols>
    <col min="1" max="1" width="5.7109375" customWidth="1"/>
    <col min="2" max="2" width="14.42578125" customWidth="1"/>
    <col min="3" max="3" width="14.5703125" customWidth="1"/>
    <col min="4" max="4" width="16.42578125" customWidth="1"/>
    <col min="5" max="5" width="16" customWidth="1"/>
    <col min="6" max="6" width="13.42578125" customWidth="1"/>
  </cols>
  <sheetData>
    <row r="1" spans="1:9" s="1" customFormat="1" x14ac:dyDescent="0.25">
      <c r="F1" s="1" t="s">
        <v>20</v>
      </c>
    </row>
    <row r="2" spans="1:9" s="1" customFormat="1" x14ac:dyDescent="0.25"/>
    <row r="3" spans="1:9" s="1" customFormat="1" x14ac:dyDescent="0.25">
      <c r="A3" s="101" t="s">
        <v>21</v>
      </c>
      <c r="B3" s="101"/>
      <c r="C3" s="101"/>
      <c r="D3" s="101"/>
      <c r="E3" s="101"/>
      <c r="F3" s="101"/>
    </row>
    <row r="4" spans="1:9" s="1" customFormat="1" x14ac:dyDescent="0.25"/>
    <row r="5" spans="1:9" s="1" customFormat="1" x14ac:dyDescent="0.25">
      <c r="A5" s="2" t="s">
        <v>8</v>
      </c>
      <c r="B5" s="2" t="s">
        <v>0</v>
      </c>
      <c r="C5" s="3" t="s">
        <v>14</v>
      </c>
      <c r="D5" s="3" t="s">
        <v>26</v>
      </c>
      <c r="E5" s="3" t="s">
        <v>1</v>
      </c>
      <c r="F5" s="3" t="s">
        <v>2</v>
      </c>
    </row>
    <row r="6" spans="1:9" s="1" customFormat="1" x14ac:dyDescent="0.25">
      <c r="A6" s="4">
        <v>1</v>
      </c>
      <c r="B6" s="3" t="s">
        <v>25</v>
      </c>
      <c r="C6" s="8">
        <v>0.6</v>
      </c>
      <c r="D6" s="8">
        <v>0.6</v>
      </c>
      <c r="E6" s="8">
        <v>0.6</v>
      </c>
      <c r="F6" s="8">
        <v>0.6</v>
      </c>
      <c r="I6" s="1">
        <f>51.6+13.76+10.32+8.6+10.32+10.32+43</f>
        <v>147.91999999999999</v>
      </c>
    </row>
    <row r="7" spans="1:9" s="1" customFormat="1" x14ac:dyDescent="0.25">
      <c r="A7" s="4">
        <v>2</v>
      </c>
      <c r="B7" s="3" t="s">
        <v>3</v>
      </c>
      <c r="C7" s="8">
        <v>1</v>
      </c>
      <c r="D7" s="8">
        <v>0.6</v>
      </c>
      <c r="E7" s="8">
        <v>0.6</v>
      </c>
      <c r="F7" s="8">
        <v>0.6</v>
      </c>
      <c r="I7" s="1">
        <f>27.7+7.158+8.755+7.032+10.18+4.25+34.14</f>
        <v>99.214999999999989</v>
      </c>
    </row>
    <row r="8" spans="1:9" s="1" customFormat="1" x14ac:dyDescent="0.25">
      <c r="A8" s="4">
        <v>3</v>
      </c>
      <c r="B8" s="3" t="s">
        <v>4</v>
      </c>
      <c r="C8" s="8">
        <v>0.5</v>
      </c>
      <c r="D8" s="8">
        <v>0.5</v>
      </c>
      <c r="E8" s="8">
        <v>0.5</v>
      </c>
      <c r="F8" s="8">
        <v>0.5</v>
      </c>
      <c r="I8" s="1">
        <f>23.9+6.602+1.565+1.568+0.14+6.07+8.86</f>
        <v>48.704999999999998</v>
      </c>
    </row>
    <row r="9" spans="1:9" s="1" customFormat="1" x14ac:dyDescent="0.25">
      <c r="A9" s="4">
        <v>4</v>
      </c>
      <c r="B9" s="3" t="s">
        <v>5</v>
      </c>
      <c r="C9" s="8">
        <v>1</v>
      </c>
      <c r="D9" s="8">
        <v>1</v>
      </c>
      <c r="E9" s="8">
        <v>1</v>
      </c>
      <c r="F9" s="8">
        <v>1</v>
      </c>
    </row>
    <row r="10" spans="1:9" s="1" customFormat="1" x14ac:dyDescent="0.25">
      <c r="A10" s="4">
        <v>5</v>
      </c>
      <c r="B10" s="9" t="s">
        <v>6</v>
      </c>
      <c r="C10" s="9">
        <v>0.5</v>
      </c>
      <c r="D10" s="9">
        <v>0.5</v>
      </c>
      <c r="E10" s="9">
        <v>1</v>
      </c>
      <c r="F10" s="9">
        <v>0.3</v>
      </c>
    </row>
    <row r="11" spans="1:9" s="1" customFormat="1" x14ac:dyDescent="0.25">
      <c r="A11" s="4">
        <v>6</v>
      </c>
      <c r="B11" s="3" t="s">
        <v>7</v>
      </c>
      <c r="C11" s="3">
        <v>0.35</v>
      </c>
      <c r="D11" s="3">
        <v>0.77</v>
      </c>
      <c r="E11" s="3">
        <v>1</v>
      </c>
      <c r="F11" s="3">
        <v>1</v>
      </c>
    </row>
    <row r="12" spans="1:9" s="1" customFormat="1" x14ac:dyDescent="0.25">
      <c r="A12" s="4">
        <v>7</v>
      </c>
      <c r="B12" s="3" t="s">
        <v>9</v>
      </c>
      <c r="C12" s="3">
        <v>1</v>
      </c>
      <c r="D12" s="3">
        <v>1</v>
      </c>
      <c r="E12" s="3">
        <v>1</v>
      </c>
      <c r="F12" s="3">
        <v>1</v>
      </c>
    </row>
    <row r="13" spans="1:9" s="1" customFormat="1" x14ac:dyDescent="0.25">
      <c r="A13" s="4">
        <v>8</v>
      </c>
      <c r="B13" s="3" t="s">
        <v>10</v>
      </c>
      <c r="C13" s="3">
        <v>1</v>
      </c>
      <c r="D13" s="3">
        <v>1</v>
      </c>
      <c r="E13" s="3">
        <v>1</v>
      </c>
      <c r="F13" s="3">
        <v>1</v>
      </c>
    </row>
    <row r="14" spans="1:9" s="1" customFormat="1" x14ac:dyDescent="0.25">
      <c r="A14" s="4">
        <v>9</v>
      </c>
      <c r="B14" s="3" t="s">
        <v>27</v>
      </c>
      <c r="C14" s="3">
        <v>1</v>
      </c>
      <c r="D14" s="3">
        <v>1</v>
      </c>
      <c r="E14" s="3">
        <v>1</v>
      </c>
      <c r="F14" s="3">
        <v>1</v>
      </c>
    </row>
    <row r="15" spans="1:9" s="1" customFormat="1" ht="30" customHeight="1" x14ac:dyDescent="0.25">
      <c r="A15" s="102" t="s">
        <v>12</v>
      </c>
      <c r="B15" s="103"/>
      <c r="C15" s="5">
        <f>(C6+C7+C8+C9+C10+C11+C12+C13+C14)/9</f>
        <v>0.77222222222222225</v>
      </c>
      <c r="D15" s="5">
        <f>(D6+D7+D8+D9+D10+D11+D12+D13+D14)/9</f>
        <v>0.77444444444444449</v>
      </c>
      <c r="E15" s="5">
        <f>(E6+E7+E8+E9+E10+E11+E12+E13+E14)/9</f>
        <v>0.85555555555555562</v>
      </c>
      <c r="F15" s="5">
        <f>(F6+F7+F8+F9+F10+F11+F12+F13+F14)/9</f>
        <v>0.77777777777777779</v>
      </c>
    </row>
    <row r="16" spans="1:9" s="1" customFormat="1" x14ac:dyDescent="0.25">
      <c r="A16" s="104" t="s">
        <v>13</v>
      </c>
      <c r="B16" s="105"/>
      <c r="C16" s="6">
        <f>99.215*C15</f>
        <v>76.616027777777788</v>
      </c>
      <c r="D16" s="6">
        <f>3.376*D15</f>
        <v>2.6145244444444447</v>
      </c>
      <c r="E16" s="6">
        <f>0.441*E15</f>
        <v>0.37730000000000002</v>
      </c>
      <c r="F16" s="6">
        <f>0.194*F15</f>
        <v>0.15088888888888891</v>
      </c>
    </row>
    <row r="17" spans="1:9" s="1" customFormat="1" ht="33.75" customHeight="1" x14ac:dyDescent="0.25">
      <c r="A17" s="102" t="s">
        <v>11</v>
      </c>
      <c r="B17" s="103"/>
      <c r="C17" s="106">
        <f>(C16+D16+E16+F16)/(99.215+3.376+0.441+0.194)</f>
        <v>0.77266135577384676</v>
      </c>
      <c r="D17" s="107"/>
      <c r="E17" s="107"/>
      <c r="F17" s="108"/>
    </row>
    <row r="18" spans="1:9" x14ac:dyDescent="0.25">
      <c r="B18" s="7" t="s">
        <v>28</v>
      </c>
    </row>
    <row r="19" spans="1:9" s="1" customFormat="1" x14ac:dyDescent="0.25"/>
    <row r="20" spans="1:9" s="1" customFormat="1" x14ac:dyDescent="0.25"/>
    <row r="21" spans="1:9" s="1" customFormat="1" x14ac:dyDescent="0.25"/>
    <row r="22" spans="1:9" x14ac:dyDescent="0.25">
      <c r="F22" s="1" t="s">
        <v>23</v>
      </c>
    </row>
    <row r="23" spans="1:9" x14ac:dyDescent="0.25">
      <c r="F23" s="1"/>
    </row>
    <row r="24" spans="1:9" x14ac:dyDescent="0.25">
      <c r="A24" s="101" t="s">
        <v>22</v>
      </c>
      <c r="B24" s="101"/>
      <c r="C24" s="101"/>
      <c r="D24" s="101"/>
      <c r="E24" s="101"/>
      <c r="F24" s="101"/>
    </row>
    <row r="25" spans="1:9" s="1" customFormat="1" x14ac:dyDescent="0.25">
      <c r="A25" s="1">
        <v>1</v>
      </c>
      <c r="B25" s="1" t="s">
        <v>15</v>
      </c>
    </row>
    <row r="26" spans="1:9" s="1" customFormat="1" x14ac:dyDescent="0.25">
      <c r="A26" s="1">
        <v>2</v>
      </c>
      <c r="B26" s="1" t="s">
        <v>16</v>
      </c>
    </row>
    <row r="27" spans="1:9" s="1" customFormat="1" x14ac:dyDescent="0.25">
      <c r="A27" s="1">
        <v>3</v>
      </c>
      <c r="B27" s="1" t="s">
        <v>17</v>
      </c>
    </row>
    <row r="28" spans="1:9" s="1" customFormat="1" x14ac:dyDescent="0.25">
      <c r="A28" s="1">
        <v>4</v>
      </c>
      <c r="B28" s="1" t="s">
        <v>18</v>
      </c>
    </row>
    <row r="29" spans="1:9" s="1" customFormat="1" x14ac:dyDescent="0.25">
      <c r="B29" s="1" t="s">
        <v>19</v>
      </c>
      <c r="I29" s="1">
        <f>0.25+0.35+0.3+0.1</f>
        <v>0.99999999999999989</v>
      </c>
    </row>
    <row r="30" spans="1:9" s="1" customFormat="1" x14ac:dyDescent="0.25">
      <c r="B30" s="7" t="s">
        <v>24</v>
      </c>
    </row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</sheetData>
  <mergeCells count="6">
    <mergeCell ref="A24:F24"/>
    <mergeCell ref="A15:B15"/>
    <mergeCell ref="A16:B16"/>
    <mergeCell ref="A17:B17"/>
    <mergeCell ref="A3:F3"/>
    <mergeCell ref="C17:F17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72"/>
  <sheetViews>
    <sheetView tabSelected="1" view="pageBreakPreview" topLeftCell="B22" zoomScaleNormal="100" zoomScaleSheetLayoutView="100" workbookViewId="0">
      <selection activeCell="S27" sqref="S27"/>
    </sheetView>
  </sheetViews>
  <sheetFormatPr defaultRowHeight="15" x14ac:dyDescent="0.25"/>
  <cols>
    <col min="1" max="1" width="3.85546875" style="1" customWidth="1"/>
    <col min="2" max="2" width="5" style="1" customWidth="1"/>
    <col min="3" max="3" width="29.7109375" style="1" customWidth="1"/>
    <col min="4" max="4" width="44.7109375" style="1" customWidth="1"/>
    <col min="5" max="5" width="20.5703125" style="1" customWidth="1"/>
    <col min="6" max="6" width="16" style="1" customWidth="1"/>
    <col min="7" max="7" width="14.7109375" style="1" customWidth="1"/>
    <col min="8" max="8" width="8.140625" style="1" customWidth="1"/>
    <col min="9" max="9" width="13.5703125" style="1" customWidth="1"/>
    <col min="10" max="10" width="11.140625" style="1" customWidth="1"/>
    <col min="11" max="11" width="13.28515625" style="1" customWidth="1"/>
    <col min="12" max="12" width="8.5703125" style="1" customWidth="1"/>
    <col min="13" max="13" width="13.42578125" style="1" customWidth="1"/>
    <col min="14" max="14" width="8.85546875" style="1" customWidth="1"/>
    <col min="15" max="15" width="12.7109375" style="1" customWidth="1"/>
    <col min="16" max="16" width="9.42578125" style="1" customWidth="1"/>
    <col min="17" max="16384" width="9.140625" style="1"/>
  </cols>
  <sheetData>
    <row r="2" spans="2:18" ht="15.75" customHeight="1" x14ac:dyDescent="0.25">
      <c r="B2" s="125" t="s">
        <v>135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18" ht="15.7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2:18" ht="15.75" customHeight="1" x14ac:dyDescent="0.25">
      <c r="B4" s="126" t="s">
        <v>34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2:18" ht="15.75" customHeight="1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18" ht="15.75" customHeight="1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2:18" ht="15.75" customHeight="1" x14ac:dyDescent="0.2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2:18" ht="13.5" customHeight="1" x14ac:dyDescent="0.25">
      <c r="B8" s="120" t="s">
        <v>29</v>
      </c>
      <c r="C8" s="120" t="s">
        <v>30</v>
      </c>
      <c r="D8" s="123"/>
      <c r="E8" s="127" t="s">
        <v>38</v>
      </c>
      <c r="F8" s="121"/>
      <c r="G8" s="121"/>
      <c r="H8" s="121"/>
      <c r="I8" s="127" t="s">
        <v>39</v>
      </c>
      <c r="J8" s="121"/>
      <c r="K8" s="121"/>
      <c r="L8" s="121"/>
      <c r="M8" s="121" t="s">
        <v>1</v>
      </c>
      <c r="N8" s="121"/>
      <c r="O8" s="121"/>
      <c r="P8" s="121"/>
    </row>
    <row r="9" spans="2:18" ht="15" customHeight="1" x14ac:dyDescent="0.25">
      <c r="B9" s="123"/>
      <c r="C9" s="123"/>
      <c r="D9" s="123"/>
      <c r="E9" s="120" t="s">
        <v>31</v>
      </c>
      <c r="F9" s="120"/>
      <c r="G9" s="121"/>
      <c r="H9" s="118" t="s">
        <v>37</v>
      </c>
      <c r="I9" s="120" t="s">
        <v>31</v>
      </c>
      <c r="J9" s="120"/>
      <c r="K9" s="121"/>
      <c r="L9" s="118" t="s">
        <v>37</v>
      </c>
      <c r="M9" s="120" t="s">
        <v>31</v>
      </c>
      <c r="N9" s="120"/>
      <c r="O9" s="121"/>
      <c r="P9" s="118" t="s">
        <v>37</v>
      </c>
    </row>
    <row r="10" spans="2:18" ht="45.75" customHeight="1" x14ac:dyDescent="0.25">
      <c r="B10" s="123"/>
      <c r="C10" s="123"/>
      <c r="D10" s="123"/>
      <c r="E10" s="88" t="s">
        <v>32</v>
      </c>
      <c r="F10" s="88" t="s">
        <v>33</v>
      </c>
      <c r="G10" s="88" t="s">
        <v>88</v>
      </c>
      <c r="H10" s="119"/>
      <c r="I10" s="88" t="s">
        <v>32</v>
      </c>
      <c r="J10" s="88" t="s">
        <v>33</v>
      </c>
      <c r="K10" s="88" t="s">
        <v>88</v>
      </c>
      <c r="L10" s="119"/>
      <c r="M10" s="88" t="s">
        <v>32</v>
      </c>
      <c r="N10" s="88" t="s">
        <v>33</v>
      </c>
      <c r="O10" s="88" t="s">
        <v>88</v>
      </c>
      <c r="P10" s="119"/>
    </row>
    <row r="11" spans="2:18" x14ac:dyDescent="0.25">
      <c r="B11" s="10">
        <v>1</v>
      </c>
      <c r="C11" s="10">
        <f t="shared" ref="C11:J11" si="0">B11+1</f>
        <v>2</v>
      </c>
      <c r="D11" s="10">
        <f t="shared" si="0"/>
        <v>3</v>
      </c>
      <c r="E11" s="10">
        <f t="shared" si="0"/>
        <v>4</v>
      </c>
      <c r="F11" s="64">
        <f t="shared" si="0"/>
        <v>5</v>
      </c>
      <c r="G11" s="64">
        <f t="shared" si="0"/>
        <v>6</v>
      </c>
      <c r="H11" s="64">
        <f t="shared" si="0"/>
        <v>7</v>
      </c>
      <c r="I11" s="64">
        <f t="shared" si="0"/>
        <v>8</v>
      </c>
      <c r="J11" s="64">
        <f t="shared" si="0"/>
        <v>9</v>
      </c>
      <c r="K11" s="64"/>
      <c r="L11" s="64">
        <f>J11+1</f>
        <v>10</v>
      </c>
      <c r="M11" s="64">
        <f>L11+1</f>
        <v>11</v>
      </c>
      <c r="N11" s="64">
        <f>M11+1</f>
        <v>12</v>
      </c>
      <c r="O11" s="64"/>
      <c r="P11" s="64">
        <f>N11+1</f>
        <v>13</v>
      </c>
    </row>
    <row r="12" spans="2:18" ht="62.25" customHeight="1" x14ac:dyDescent="0.25">
      <c r="B12" s="18">
        <v>1</v>
      </c>
      <c r="C12" s="60" t="s">
        <v>35</v>
      </c>
      <c r="D12" s="60" t="s">
        <v>36</v>
      </c>
      <c r="E12" s="61" t="s">
        <v>41</v>
      </c>
      <c r="F12" s="62" t="s">
        <v>41</v>
      </c>
      <c r="G12" s="61" t="s">
        <v>41</v>
      </c>
      <c r="H12" s="63">
        <v>0.6</v>
      </c>
      <c r="I12" s="61" t="s">
        <v>41</v>
      </c>
      <c r="J12" s="62" t="s">
        <v>41</v>
      </c>
      <c r="K12" s="61"/>
      <c r="L12" s="63">
        <v>0.6</v>
      </c>
      <c r="M12" s="61" t="s">
        <v>41</v>
      </c>
      <c r="N12" s="62" t="s">
        <v>41</v>
      </c>
      <c r="O12" s="61"/>
      <c r="P12" s="63">
        <v>0.6</v>
      </c>
    </row>
    <row r="13" spans="2:18" ht="61.5" customHeight="1" x14ac:dyDescent="0.25">
      <c r="B13" s="10">
        <f>B12+1</f>
        <v>2</v>
      </c>
      <c r="C13" s="11" t="s">
        <v>40</v>
      </c>
      <c r="D13" s="11" t="s">
        <v>87</v>
      </c>
      <c r="E13" s="17" t="s">
        <v>41</v>
      </c>
      <c r="F13" s="41" t="s">
        <v>41</v>
      </c>
      <c r="G13" s="17" t="s">
        <v>41</v>
      </c>
      <c r="H13" s="46">
        <v>1</v>
      </c>
      <c r="I13" s="16" t="s">
        <v>41</v>
      </c>
      <c r="J13" s="19" t="s">
        <v>41</v>
      </c>
      <c r="K13" s="51"/>
      <c r="L13" s="73">
        <v>0.6</v>
      </c>
      <c r="M13" s="95" t="s">
        <v>41</v>
      </c>
      <c r="N13" s="74" t="s">
        <v>41</v>
      </c>
      <c r="O13" s="95"/>
      <c r="P13" s="73">
        <v>0.6</v>
      </c>
    </row>
    <row r="14" spans="2:18" ht="58.5" customHeight="1" x14ac:dyDescent="0.25">
      <c r="B14" s="10">
        <f t="shared" ref="B14:B25" si="1">B13+1</f>
        <v>3</v>
      </c>
      <c r="C14" s="11" t="s">
        <v>42</v>
      </c>
      <c r="D14" s="12" t="s">
        <v>111</v>
      </c>
      <c r="E14" s="17" t="s">
        <v>41</v>
      </c>
      <c r="F14" s="43" t="s">
        <v>41</v>
      </c>
      <c r="G14" s="48" t="s">
        <v>41</v>
      </c>
      <c r="H14" s="46">
        <v>0.5</v>
      </c>
      <c r="I14" s="17" t="s">
        <v>41</v>
      </c>
      <c r="J14" s="43" t="s">
        <v>41</v>
      </c>
      <c r="K14" s="48"/>
      <c r="L14" s="46">
        <v>0.5</v>
      </c>
      <c r="M14" s="17" t="s">
        <v>41</v>
      </c>
      <c r="N14" s="43" t="s">
        <v>41</v>
      </c>
      <c r="O14" s="48"/>
      <c r="P14" s="46">
        <v>0.5</v>
      </c>
      <c r="R14" s="75"/>
    </row>
    <row r="15" spans="2:18" ht="86.25" customHeight="1" x14ac:dyDescent="0.25">
      <c r="B15" s="10">
        <f t="shared" si="1"/>
        <v>4</v>
      </c>
      <c r="C15" s="11" t="s">
        <v>43</v>
      </c>
      <c r="D15" s="12" t="s">
        <v>44</v>
      </c>
      <c r="E15" s="20" t="s">
        <v>41</v>
      </c>
      <c r="F15" s="24" t="s">
        <v>41</v>
      </c>
      <c r="G15" s="20" t="s">
        <v>41</v>
      </c>
      <c r="H15" s="47">
        <v>1</v>
      </c>
      <c r="I15" s="20" t="s">
        <v>41</v>
      </c>
      <c r="J15" s="24" t="s">
        <v>41</v>
      </c>
      <c r="K15" s="20"/>
      <c r="L15" s="47">
        <v>1</v>
      </c>
      <c r="M15" s="20" t="s">
        <v>41</v>
      </c>
      <c r="N15" s="24" t="s">
        <v>41</v>
      </c>
      <c r="O15" s="20"/>
      <c r="P15" s="47">
        <v>1</v>
      </c>
    </row>
    <row r="16" spans="2:18" ht="107.25" customHeight="1" x14ac:dyDescent="0.25">
      <c r="B16" s="10">
        <f t="shared" si="1"/>
        <v>5</v>
      </c>
      <c r="C16" s="11" t="s">
        <v>45</v>
      </c>
      <c r="D16" s="12" t="s">
        <v>131</v>
      </c>
      <c r="E16" s="96">
        <v>47.74</v>
      </c>
      <c r="F16" s="41">
        <v>30</v>
      </c>
      <c r="G16" s="17">
        <v>25.5</v>
      </c>
      <c r="H16" s="128">
        <v>0.5</v>
      </c>
      <c r="I16" s="21" t="s">
        <v>115</v>
      </c>
      <c r="J16" s="24">
        <f>10.4</f>
        <v>10.4</v>
      </c>
      <c r="K16" s="17" t="s">
        <v>116</v>
      </c>
      <c r="L16" s="50">
        <v>0.5</v>
      </c>
      <c r="M16" s="21" t="s">
        <v>117</v>
      </c>
      <c r="N16" s="24">
        <v>2</v>
      </c>
      <c r="O16" s="17" t="s">
        <v>118</v>
      </c>
      <c r="P16" s="50">
        <v>0.5</v>
      </c>
    </row>
    <row r="17" spans="2:16" ht="45.75" customHeight="1" x14ac:dyDescent="0.25">
      <c r="B17" s="13">
        <f t="shared" si="1"/>
        <v>6</v>
      </c>
      <c r="C17" s="14" t="s">
        <v>46</v>
      </c>
      <c r="D17" s="15" t="s">
        <v>47</v>
      </c>
      <c r="E17" s="42" t="s">
        <v>132</v>
      </c>
      <c r="F17" s="44">
        <v>50863.51</v>
      </c>
      <c r="G17" s="98" t="s">
        <v>133</v>
      </c>
      <c r="H17" s="47">
        <f>28903.51/F17</f>
        <v>0.56825630004692951</v>
      </c>
      <c r="I17" s="42" t="s">
        <v>128</v>
      </c>
      <c r="J17" s="44">
        <v>3879.63</v>
      </c>
      <c r="K17" s="98" t="s">
        <v>134</v>
      </c>
      <c r="L17" s="47">
        <v>0.95</v>
      </c>
      <c r="M17" s="22" t="s">
        <v>89</v>
      </c>
      <c r="N17" s="44">
        <v>791</v>
      </c>
      <c r="O17" s="49" t="s">
        <v>123</v>
      </c>
      <c r="P17" s="47">
        <v>1</v>
      </c>
    </row>
    <row r="18" spans="2:16" ht="173.25" customHeight="1" x14ac:dyDescent="0.25">
      <c r="B18" s="13">
        <f t="shared" si="1"/>
        <v>7</v>
      </c>
      <c r="C18" s="14" t="s">
        <v>48</v>
      </c>
      <c r="D18" s="15" t="s">
        <v>49</v>
      </c>
      <c r="E18" s="23">
        <v>0</v>
      </c>
      <c r="F18" s="44">
        <v>50903.51</v>
      </c>
      <c r="G18" s="49" t="s">
        <v>90</v>
      </c>
      <c r="H18" s="47">
        <v>1</v>
      </c>
      <c r="I18" s="23">
        <v>0</v>
      </c>
      <c r="J18" s="44">
        <f>3879.63</f>
        <v>3879.63</v>
      </c>
      <c r="K18" s="49" t="s">
        <v>91</v>
      </c>
      <c r="L18" s="47">
        <v>1</v>
      </c>
      <c r="M18" s="23">
        <v>0</v>
      </c>
      <c r="N18" s="44">
        <f>791</f>
        <v>791</v>
      </c>
      <c r="O18" s="49" t="s">
        <v>92</v>
      </c>
      <c r="P18" s="47">
        <v>1</v>
      </c>
    </row>
    <row r="19" spans="2:16" ht="101.25" customHeight="1" x14ac:dyDescent="0.25">
      <c r="B19" s="13">
        <f t="shared" si="1"/>
        <v>8</v>
      </c>
      <c r="C19" s="14" t="s">
        <v>50</v>
      </c>
      <c r="D19" s="15" t="s">
        <v>51</v>
      </c>
      <c r="E19" s="23" t="s">
        <v>93</v>
      </c>
      <c r="F19" s="44">
        <v>3</v>
      </c>
      <c r="G19" s="49" t="s">
        <v>94</v>
      </c>
      <c r="H19" s="47">
        <v>0.6</v>
      </c>
      <c r="I19" s="20" t="s">
        <v>95</v>
      </c>
      <c r="J19" s="24">
        <v>3</v>
      </c>
      <c r="K19" s="20" t="s">
        <v>96</v>
      </c>
      <c r="L19" s="47">
        <v>0.8</v>
      </c>
      <c r="M19" s="76" t="s">
        <v>95</v>
      </c>
      <c r="N19" s="74">
        <v>3</v>
      </c>
      <c r="O19" s="95" t="s">
        <v>96</v>
      </c>
      <c r="P19" s="47">
        <v>0.8</v>
      </c>
    </row>
    <row r="20" spans="2:16" ht="141" customHeight="1" x14ac:dyDescent="0.25">
      <c r="B20" s="13">
        <f t="shared" si="1"/>
        <v>9</v>
      </c>
      <c r="C20" s="11" t="s">
        <v>52</v>
      </c>
      <c r="D20" s="12" t="s">
        <v>53</v>
      </c>
      <c r="E20" s="23">
        <v>0</v>
      </c>
      <c r="F20" s="45">
        <v>215420.11900000001</v>
      </c>
      <c r="G20" s="26" t="s">
        <v>124</v>
      </c>
      <c r="H20" s="47">
        <v>1</v>
      </c>
      <c r="I20" s="20">
        <v>0</v>
      </c>
      <c r="J20" s="27">
        <v>9843.98</v>
      </c>
      <c r="K20" s="21" t="s">
        <v>125</v>
      </c>
      <c r="L20" s="77">
        <v>1</v>
      </c>
      <c r="M20" s="95">
        <v>0</v>
      </c>
      <c r="N20" s="74">
        <v>693.19399999999996</v>
      </c>
      <c r="O20" s="95" t="s">
        <v>126</v>
      </c>
      <c r="P20" s="77">
        <v>1</v>
      </c>
    </row>
    <row r="21" spans="2:16" ht="40.5" customHeight="1" x14ac:dyDescent="0.25">
      <c r="B21" s="10">
        <f t="shared" si="1"/>
        <v>10</v>
      </c>
      <c r="C21" s="11" t="s">
        <v>54</v>
      </c>
      <c r="D21" s="12" t="s">
        <v>55</v>
      </c>
      <c r="E21" s="23">
        <v>141</v>
      </c>
      <c r="F21" s="45">
        <f>163-8</f>
        <v>155</v>
      </c>
      <c r="G21" s="26">
        <f>E21/F21</f>
        <v>0.9096774193548387</v>
      </c>
      <c r="H21" s="47">
        <v>0.91</v>
      </c>
      <c r="I21" s="20">
        <v>41</v>
      </c>
      <c r="J21" s="27">
        <f>48.11-5</f>
        <v>43.11</v>
      </c>
      <c r="K21" s="21">
        <f>I21/J21</f>
        <v>0.95105543957318484</v>
      </c>
      <c r="L21" s="77">
        <v>0.95</v>
      </c>
      <c r="M21" s="95">
        <v>6</v>
      </c>
      <c r="N21" s="74">
        <f>8.899-2</f>
        <v>6.8989999999999991</v>
      </c>
      <c r="O21" s="78">
        <f>M21/N21</f>
        <v>0.8696912596028411</v>
      </c>
      <c r="P21" s="77">
        <v>0.87</v>
      </c>
    </row>
    <row r="22" spans="2:16" ht="55.5" customHeight="1" x14ac:dyDescent="0.25">
      <c r="B22" s="10">
        <f t="shared" si="1"/>
        <v>11</v>
      </c>
      <c r="C22" s="11" t="s">
        <v>56</v>
      </c>
      <c r="D22" s="12" t="s">
        <v>57</v>
      </c>
      <c r="E22" s="23">
        <f>19+5</f>
        <v>24</v>
      </c>
      <c r="F22" s="45">
        <v>27</v>
      </c>
      <c r="G22" s="26">
        <f>E22/F22</f>
        <v>0.88888888888888884</v>
      </c>
      <c r="H22" s="47">
        <v>0.89</v>
      </c>
      <c r="I22" s="20">
        <f>6+2</f>
        <v>8</v>
      </c>
      <c r="J22" s="27">
        <v>12</v>
      </c>
      <c r="K22" s="21">
        <f>I22/J22</f>
        <v>0.66666666666666663</v>
      </c>
      <c r="L22" s="77">
        <v>0.67</v>
      </c>
      <c r="M22" s="95">
        <f>3+2</f>
        <v>5</v>
      </c>
      <c r="N22" s="74">
        <v>6</v>
      </c>
      <c r="O22" s="79">
        <f>M22/N22</f>
        <v>0.83333333333333337</v>
      </c>
      <c r="P22" s="77">
        <v>0.83</v>
      </c>
    </row>
    <row r="23" spans="2:16" ht="65.25" customHeight="1" x14ac:dyDescent="0.25">
      <c r="B23" s="10">
        <f t="shared" si="1"/>
        <v>12</v>
      </c>
      <c r="C23" s="11" t="s">
        <v>58</v>
      </c>
      <c r="D23" s="12" t="s">
        <v>59</v>
      </c>
      <c r="E23" s="23" t="s">
        <v>97</v>
      </c>
      <c r="F23" s="45">
        <v>37</v>
      </c>
      <c r="G23" s="26" t="s">
        <v>98</v>
      </c>
      <c r="H23" s="47">
        <v>0.95</v>
      </c>
      <c r="I23" s="20" t="s">
        <v>99</v>
      </c>
      <c r="J23" s="27">
        <v>27</v>
      </c>
      <c r="K23" s="21" t="s">
        <v>100</v>
      </c>
      <c r="L23" s="77">
        <v>0.92</v>
      </c>
      <c r="M23" s="95" t="s">
        <v>101</v>
      </c>
      <c r="N23" s="74">
        <v>8</v>
      </c>
      <c r="O23" s="95" t="s">
        <v>102</v>
      </c>
      <c r="P23" s="77">
        <v>0.9</v>
      </c>
    </row>
    <row r="24" spans="2:16" ht="65.25" customHeight="1" x14ac:dyDescent="0.25">
      <c r="B24" s="10">
        <f t="shared" si="1"/>
        <v>13</v>
      </c>
      <c r="C24" s="11" t="s">
        <v>60</v>
      </c>
      <c r="D24" s="11" t="s">
        <v>61</v>
      </c>
      <c r="E24" s="52">
        <v>9</v>
      </c>
      <c r="F24" s="40">
        <v>9</v>
      </c>
      <c r="G24" s="38" t="s">
        <v>103</v>
      </c>
      <c r="H24" s="53">
        <v>1</v>
      </c>
      <c r="I24" s="20">
        <v>6</v>
      </c>
      <c r="J24" s="27">
        <v>8</v>
      </c>
      <c r="K24" s="21" t="s">
        <v>110</v>
      </c>
      <c r="L24" s="77">
        <v>0.75</v>
      </c>
      <c r="M24" s="95">
        <v>6</v>
      </c>
      <c r="N24" s="74">
        <v>8</v>
      </c>
      <c r="O24" s="95" t="s">
        <v>110</v>
      </c>
      <c r="P24" s="77">
        <v>0.75</v>
      </c>
    </row>
    <row r="25" spans="2:16" ht="86.25" customHeight="1" x14ac:dyDescent="0.25">
      <c r="B25" s="10">
        <f t="shared" si="1"/>
        <v>14</v>
      </c>
      <c r="C25" s="11" t="s">
        <v>62</v>
      </c>
      <c r="D25" s="11" t="s">
        <v>63</v>
      </c>
      <c r="E25" s="122">
        <f>0.25*H21+0.35*H22+0.3*H23+0.1*H24</f>
        <v>0.92400000000000004</v>
      </c>
      <c r="F25" s="123"/>
      <c r="G25" s="123"/>
      <c r="H25" s="85">
        <v>0.92</v>
      </c>
      <c r="I25" s="122">
        <f>0.25*L21+0.35*L22+0.3*L23+0.1*L24</f>
        <v>0.82299999999999995</v>
      </c>
      <c r="J25" s="123"/>
      <c r="K25" s="123"/>
      <c r="L25" s="80">
        <v>0.82</v>
      </c>
      <c r="M25" s="122">
        <f>0.25*P21+0.35*P22+0.3*P23+0.1*P24</f>
        <v>0.85299999999999998</v>
      </c>
      <c r="N25" s="123"/>
      <c r="O25" s="123"/>
      <c r="P25" s="80">
        <v>0.85</v>
      </c>
    </row>
    <row r="26" spans="2:16" ht="57.75" customHeight="1" x14ac:dyDescent="0.25">
      <c r="B26" s="13">
        <v>15</v>
      </c>
      <c r="C26" s="11" t="s">
        <v>12</v>
      </c>
      <c r="D26" s="11" t="s">
        <v>86</v>
      </c>
      <c r="E26" s="56">
        <f>H12+H13+H14+H15+H16+H17+H18+H19+H20+H25</f>
        <v>7.6882563000469295</v>
      </c>
      <c r="F26" s="54">
        <v>10</v>
      </c>
      <c r="G26" s="84">
        <f>E26/F26</f>
        <v>0.76882563000469295</v>
      </c>
      <c r="H26" s="55">
        <v>0.75</v>
      </c>
      <c r="I26" s="56">
        <f>L12+L13+L14+L15+L16+L17+L18+L19+L20+L25</f>
        <v>7.7700000000000005</v>
      </c>
      <c r="J26" s="26">
        <v>10</v>
      </c>
      <c r="K26" s="54">
        <f>I26/J26</f>
        <v>0.77700000000000002</v>
      </c>
      <c r="L26" s="25">
        <v>0.76</v>
      </c>
      <c r="M26" s="56">
        <f>P12+P13+P14+P15+P16+P17+P18+P19+P20+P25</f>
        <v>7.85</v>
      </c>
      <c r="N26" s="26">
        <v>10</v>
      </c>
      <c r="O26" s="54">
        <f>M26/N26</f>
        <v>0.78499999999999992</v>
      </c>
      <c r="P26" s="25">
        <v>0.78</v>
      </c>
    </row>
    <row r="27" spans="2:16" ht="36.75" customHeight="1" x14ac:dyDescent="0.25">
      <c r="B27" s="13">
        <v>16</v>
      </c>
      <c r="C27" s="93" t="s">
        <v>84</v>
      </c>
      <c r="D27" s="11" t="s">
        <v>85</v>
      </c>
      <c r="E27" s="37">
        <v>98.448999999999998</v>
      </c>
      <c r="F27" s="38">
        <f>H26</f>
        <v>0.75</v>
      </c>
      <c r="G27" s="38" t="s">
        <v>129</v>
      </c>
      <c r="H27" s="39">
        <f>E27*F27</f>
        <v>73.836749999999995</v>
      </c>
      <c r="I27" s="86">
        <v>4.1115000000000004</v>
      </c>
      <c r="J27" s="40">
        <f>L26</f>
        <v>0.76</v>
      </c>
      <c r="K27" s="40" t="s">
        <v>119</v>
      </c>
      <c r="L27" s="39">
        <f>I27*J27</f>
        <v>3.1247400000000005</v>
      </c>
      <c r="M27" s="36">
        <v>0.71899999999999997</v>
      </c>
      <c r="N27" s="38">
        <f>P26</f>
        <v>0.78</v>
      </c>
      <c r="O27" s="38" t="s">
        <v>127</v>
      </c>
      <c r="P27" s="39">
        <f>M27*N27</f>
        <v>0.56081999999999999</v>
      </c>
    </row>
    <row r="28" spans="2:16" ht="66" customHeight="1" x14ac:dyDescent="0.25">
      <c r="B28" s="13">
        <v>17</v>
      </c>
      <c r="C28" s="11" t="s">
        <v>82</v>
      </c>
      <c r="D28" s="11" t="s">
        <v>83</v>
      </c>
      <c r="E28" s="99">
        <f>H27</f>
        <v>73.836749999999995</v>
      </c>
      <c r="F28" s="26">
        <v>98.448999999999998</v>
      </c>
      <c r="G28" s="26" t="s">
        <v>130</v>
      </c>
      <c r="H28" s="100">
        <f>E28/F28</f>
        <v>0.75</v>
      </c>
      <c r="I28" s="57">
        <f>L27</f>
        <v>3.1247400000000005</v>
      </c>
      <c r="J28" s="87">
        <v>4.1115000000000004</v>
      </c>
      <c r="K28" s="26" t="s">
        <v>120</v>
      </c>
      <c r="L28" s="25">
        <f>I28/J28</f>
        <v>0.76</v>
      </c>
      <c r="M28" s="57">
        <f>P27</f>
        <v>0.56081999999999999</v>
      </c>
      <c r="N28" s="26">
        <v>0.71899999999999997</v>
      </c>
      <c r="O28" s="26" t="s">
        <v>121</v>
      </c>
      <c r="P28" s="25">
        <f>M28/N28</f>
        <v>0.78</v>
      </c>
    </row>
    <row r="29" spans="2:16" ht="20.25" customHeight="1" x14ac:dyDescent="0.25">
      <c r="B29" s="67"/>
      <c r="C29" s="68"/>
      <c r="D29" s="68"/>
      <c r="E29" s="36"/>
      <c r="F29" s="69"/>
      <c r="G29" s="70"/>
      <c r="H29" s="71"/>
      <c r="I29" s="36"/>
      <c r="J29" s="70"/>
      <c r="K29" s="70"/>
      <c r="L29" s="71"/>
      <c r="M29" s="36"/>
      <c r="N29" s="70"/>
      <c r="O29" s="70"/>
      <c r="P29" s="71"/>
    </row>
    <row r="30" spans="2:16" ht="19.5" customHeight="1" x14ac:dyDescent="0.25">
      <c r="B30" s="67"/>
      <c r="C30" s="68"/>
      <c r="D30" s="68"/>
      <c r="E30" s="36"/>
      <c r="F30" s="69"/>
      <c r="G30" s="70"/>
      <c r="H30" s="71"/>
      <c r="I30" s="36"/>
      <c r="J30" s="70"/>
      <c r="K30" s="70"/>
      <c r="L30" s="71"/>
      <c r="M30" s="36"/>
      <c r="N30" s="70"/>
      <c r="O30" s="70"/>
      <c r="P30" s="71"/>
    </row>
    <row r="31" spans="2:16" ht="15.75" x14ac:dyDescent="0.25">
      <c r="C31" s="124" t="s">
        <v>64</v>
      </c>
      <c r="D31" s="116"/>
    </row>
    <row r="32" spans="2:16" ht="15.75" x14ac:dyDescent="0.25">
      <c r="C32" s="90"/>
      <c r="D32" s="91"/>
    </row>
    <row r="33" spans="3:11" ht="20.25" customHeight="1" x14ac:dyDescent="0.25">
      <c r="C33" s="29" t="s">
        <v>65</v>
      </c>
      <c r="D33" s="30" t="s">
        <v>66</v>
      </c>
      <c r="E33" s="30" t="s">
        <v>27</v>
      </c>
    </row>
    <row r="34" spans="3:11" ht="15.75" x14ac:dyDescent="0.25">
      <c r="C34" s="31" t="s">
        <v>67</v>
      </c>
      <c r="D34" s="32" t="s">
        <v>70</v>
      </c>
      <c r="E34" s="32" t="s">
        <v>74</v>
      </c>
    </row>
    <row r="35" spans="3:11" ht="15.75" x14ac:dyDescent="0.25">
      <c r="C35" s="31" t="s">
        <v>68</v>
      </c>
      <c r="D35" s="32" t="s">
        <v>71</v>
      </c>
      <c r="E35" s="32" t="s">
        <v>74</v>
      </c>
    </row>
    <row r="36" spans="3:11" ht="15.75" x14ac:dyDescent="0.25">
      <c r="C36" s="31" t="s">
        <v>68</v>
      </c>
      <c r="D36" s="32" t="s">
        <v>72</v>
      </c>
      <c r="E36" s="32" t="s">
        <v>75</v>
      </c>
    </row>
    <row r="37" spans="3:11" ht="15.75" x14ac:dyDescent="0.25">
      <c r="C37" s="31" t="s">
        <v>69</v>
      </c>
      <c r="D37" s="32" t="s">
        <v>73</v>
      </c>
      <c r="E37" s="32" t="s">
        <v>76</v>
      </c>
      <c r="J37" s="81"/>
      <c r="K37" s="81"/>
    </row>
    <row r="38" spans="3:11" ht="15.75" x14ac:dyDescent="0.25">
      <c r="C38" s="31" t="s">
        <v>69</v>
      </c>
      <c r="D38" s="32" t="s">
        <v>41</v>
      </c>
      <c r="E38" s="32" t="s">
        <v>77</v>
      </c>
    </row>
    <row r="40" spans="3:11" ht="15.75" x14ac:dyDescent="0.25">
      <c r="C40" s="33" t="s">
        <v>106</v>
      </c>
      <c r="D40" s="7"/>
    </row>
    <row r="41" spans="3:11" ht="15.75" x14ac:dyDescent="0.25">
      <c r="C41" s="33"/>
      <c r="D41" s="7"/>
    </row>
    <row r="42" spans="3:11" ht="15.75" x14ac:dyDescent="0.25">
      <c r="C42" s="58" t="s">
        <v>104</v>
      </c>
      <c r="D42" s="94" t="s">
        <v>27</v>
      </c>
      <c r="E42" s="114" t="s">
        <v>105</v>
      </c>
      <c r="F42" s="115"/>
    </row>
    <row r="43" spans="3:11" ht="15.75" x14ac:dyDescent="0.25">
      <c r="C43" s="59" t="s">
        <v>38</v>
      </c>
      <c r="D43" s="95">
        <v>0.9</v>
      </c>
      <c r="E43" s="115" t="s">
        <v>67</v>
      </c>
      <c r="F43" s="115"/>
    </row>
    <row r="44" spans="3:11" ht="15.75" x14ac:dyDescent="0.25">
      <c r="C44" s="59" t="s">
        <v>26</v>
      </c>
      <c r="D44" s="95">
        <v>0.8</v>
      </c>
      <c r="E44" s="115" t="s">
        <v>67</v>
      </c>
      <c r="F44" s="115"/>
    </row>
    <row r="45" spans="3:11" ht="15.75" x14ac:dyDescent="0.25">
      <c r="C45" s="59" t="s">
        <v>107</v>
      </c>
      <c r="D45" s="95">
        <v>0.8</v>
      </c>
      <c r="E45" s="115" t="s">
        <v>67</v>
      </c>
      <c r="F45" s="115"/>
    </row>
    <row r="46" spans="3:11" ht="15.75" x14ac:dyDescent="0.25">
      <c r="C46" s="65"/>
      <c r="D46" s="66"/>
      <c r="E46" s="82"/>
      <c r="F46" s="82"/>
    </row>
    <row r="47" spans="3:11" ht="15.75" x14ac:dyDescent="0.25">
      <c r="C47" s="65"/>
      <c r="D47" s="66"/>
      <c r="E47" s="82"/>
      <c r="F47" s="82"/>
    </row>
    <row r="48" spans="3:11" ht="15.75" x14ac:dyDescent="0.25">
      <c r="C48" s="65"/>
      <c r="D48" s="66"/>
      <c r="E48" s="82"/>
      <c r="F48" s="82"/>
    </row>
    <row r="49" spans="3:6" x14ac:dyDescent="0.25">
      <c r="C49" s="116" t="s">
        <v>78</v>
      </c>
      <c r="D49" s="117"/>
    </row>
    <row r="50" spans="3:6" ht="15.75" x14ac:dyDescent="0.25">
      <c r="C50" s="91"/>
      <c r="D50" s="92"/>
    </row>
    <row r="51" spans="3:6" x14ac:dyDescent="0.25">
      <c r="C51" s="110" t="s">
        <v>79</v>
      </c>
      <c r="D51" s="111"/>
    </row>
    <row r="52" spans="3:6" x14ac:dyDescent="0.25">
      <c r="C52" s="112" t="s">
        <v>80</v>
      </c>
      <c r="D52" s="113"/>
    </row>
    <row r="53" spans="3:6" x14ac:dyDescent="0.25">
      <c r="C53" s="112" t="s">
        <v>81</v>
      </c>
      <c r="D53" s="113"/>
    </row>
    <row r="54" spans="3:6" ht="15.75" x14ac:dyDescent="0.25">
      <c r="C54" s="35"/>
      <c r="D54" s="83"/>
    </row>
    <row r="55" spans="3:6" ht="15.75" x14ac:dyDescent="0.25">
      <c r="C55" s="34" t="s">
        <v>78</v>
      </c>
      <c r="D55" s="28"/>
    </row>
    <row r="56" spans="3:6" ht="15.75" x14ac:dyDescent="0.25">
      <c r="C56" s="58" t="s">
        <v>104</v>
      </c>
      <c r="D56" s="94" t="s">
        <v>105</v>
      </c>
    </row>
    <row r="57" spans="3:6" ht="15.75" x14ac:dyDescent="0.25">
      <c r="C57" s="59" t="s">
        <v>38</v>
      </c>
      <c r="D57" s="95" t="s">
        <v>108</v>
      </c>
    </row>
    <row r="58" spans="3:6" ht="15.75" x14ac:dyDescent="0.25">
      <c r="C58" s="59" t="s">
        <v>26</v>
      </c>
      <c r="D58" s="95" t="s">
        <v>108</v>
      </c>
    </row>
    <row r="59" spans="3:6" ht="15.75" x14ac:dyDescent="0.25">
      <c r="C59" s="59" t="s">
        <v>107</v>
      </c>
      <c r="D59" s="95" t="s">
        <v>108</v>
      </c>
    </row>
    <row r="61" spans="3:6" ht="15.75" x14ac:dyDescent="0.25">
      <c r="C61" s="34" t="s">
        <v>109</v>
      </c>
    </row>
    <row r="62" spans="3:6" ht="15.75" x14ac:dyDescent="0.25">
      <c r="C62" s="58" t="s">
        <v>104</v>
      </c>
      <c r="D62" s="94" t="s">
        <v>37</v>
      </c>
      <c r="E62" s="114" t="s">
        <v>105</v>
      </c>
      <c r="F62" s="115"/>
    </row>
    <row r="63" spans="3:6" ht="15.75" x14ac:dyDescent="0.25">
      <c r="C63" s="59" t="s">
        <v>38</v>
      </c>
      <c r="D63" s="97">
        <v>0.75</v>
      </c>
      <c r="E63" s="109" t="s">
        <v>122</v>
      </c>
      <c r="F63" s="109"/>
    </row>
    <row r="64" spans="3:6" ht="15.75" x14ac:dyDescent="0.25">
      <c r="C64" s="59" t="s">
        <v>26</v>
      </c>
      <c r="D64" s="95">
        <v>0.76</v>
      </c>
      <c r="E64" s="109" t="s">
        <v>122</v>
      </c>
      <c r="F64" s="109"/>
    </row>
    <row r="65" spans="3:6" ht="15.75" x14ac:dyDescent="0.25">
      <c r="C65" s="59" t="s">
        <v>107</v>
      </c>
      <c r="D65" s="95">
        <v>0.78</v>
      </c>
      <c r="E65" s="109" t="s">
        <v>122</v>
      </c>
      <c r="F65" s="109"/>
    </row>
    <row r="66" spans="3:6" ht="15.75" x14ac:dyDescent="0.25">
      <c r="C66" s="65"/>
      <c r="D66" s="66"/>
      <c r="E66" s="66"/>
      <c r="F66" s="66"/>
    </row>
    <row r="68" spans="3:6" ht="15.75" x14ac:dyDescent="0.25">
      <c r="C68" s="65" t="s">
        <v>112</v>
      </c>
    </row>
    <row r="71" spans="3:6" x14ac:dyDescent="0.25">
      <c r="C71" s="1" t="s">
        <v>113</v>
      </c>
    </row>
    <row r="72" spans="3:6" x14ac:dyDescent="0.25">
      <c r="C72" s="1" t="s">
        <v>114</v>
      </c>
    </row>
  </sheetData>
  <mergeCells count="29">
    <mergeCell ref="B2:P2"/>
    <mergeCell ref="B4:P4"/>
    <mergeCell ref="B8:B10"/>
    <mergeCell ref="C8:D10"/>
    <mergeCell ref="E8:H8"/>
    <mergeCell ref="I8:L8"/>
    <mergeCell ref="M8:P8"/>
    <mergeCell ref="E9:G9"/>
    <mergeCell ref="H9:H10"/>
    <mergeCell ref="I9:K9"/>
    <mergeCell ref="C49:D49"/>
    <mergeCell ref="L9:L10"/>
    <mergeCell ref="M9:O9"/>
    <mergeCell ref="P9:P10"/>
    <mergeCell ref="E25:G25"/>
    <mergeCell ref="I25:K25"/>
    <mergeCell ref="M25:O25"/>
    <mergeCell ref="C31:D31"/>
    <mergeCell ref="E42:F42"/>
    <mergeCell ref="E43:F43"/>
    <mergeCell ref="E44:F44"/>
    <mergeCell ref="E45:F45"/>
    <mergeCell ref="E65:F65"/>
    <mergeCell ref="C51:D51"/>
    <mergeCell ref="C52:D52"/>
    <mergeCell ref="C53:D53"/>
    <mergeCell ref="E62:F62"/>
    <mergeCell ref="E63:F63"/>
    <mergeCell ref="E64:F64"/>
  </mergeCells>
  <pageMargins left="0.11811023622047245" right="0.11811023622047245" top="0" bottom="0" header="0.31496062992125984" footer="0.31496062992125984"/>
  <pageSetup paperSize="9" scale="57" fitToHeight="0" orientation="landscape" horizontalDpi="4294967295" verticalDpi="4294967295" r:id="rId1"/>
  <rowBreaks count="2" manualBreakCount="2">
    <brk id="19" max="17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показатели (2)</vt:lpstr>
      <vt:lpstr>Лист3</vt:lpstr>
      <vt:lpstr>'показатели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2023-05-12T03:16:16Z</dcterms:modified>
</cp:coreProperties>
</file>