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2018" sheetId="1" r:id="rId1"/>
  </sheets>
  <externalReferences>
    <externalReference r:id="rId4"/>
    <externalReference r:id="rId5"/>
  </externalReferences>
  <definedNames>
    <definedName name="buhg_flag">'[2]Титульный'!$F$36</definedName>
    <definedName name="dateBuhg">'[2]Титульный'!$F$37</definedName>
    <definedName name="flagSum_List02_2">'2018'!#REF!</definedName>
    <definedName name="kind_of_fuels">'[1]TEHSHEET'!$M$2:$M$29</definedName>
    <definedName name="kind_of_purchase_method">'[1]TEHSHEET'!$O$2:$O$4</definedName>
    <definedName name="List01_flag_index_1">'2018'!$G$63:$G$63</definedName>
    <definedName name="List01_flag_index_2">'2018'!$G$65:$G$65</definedName>
    <definedName name="List02_p1">'2018'!$G$10</definedName>
    <definedName name="List02_p3">'2018'!$G$14</definedName>
    <definedName name="List02_p4">'2018'!$G$51</definedName>
    <definedName name="org">'[1]Титульный'!$F$17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5" authorId="0">
      <text>
        <r>
          <rPr>
            <sz val="9"/>
            <rFont val="Tahoma"/>
            <family val="2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<sst xmlns="http://schemas.openxmlformats.org/spreadsheetml/2006/main" count="295" uniqueCount="187">
  <si>
    <t>№ п/п</t>
  </si>
  <si>
    <t>Единица измерения</t>
  </si>
  <si>
    <t>1</t>
  </si>
  <si>
    <t>2</t>
  </si>
  <si>
    <t>3</t>
  </si>
  <si>
    <t>4</t>
  </si>
  <si>
    <t>О</t>
  </si>
  <si>
    <t>уголь бурый</t>
  </si>
  <si>
    <t>x</t>
  </si>
  <si>
    <t>тонны</t>
  </si>
  <si>
    <t>Добавить вид топлива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</si>
  <si>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</si>
  <si>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</si>
  <si>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</si>
  <si>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</si>
  <si>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</si>
  <si>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</si>
  <si>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</si>
  <si>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</si>
  <si>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</si>
  <si>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</si>
  <si>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</si>
  <si>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</si>
  <si>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</si>
  <si>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</si>
  <si>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Услуги производственного характера</t>
  </si>
  <si>
    <t>Прочие налоги (земля, транспортный, имущество), аренда земли, гос. пошлина</t>
  </si>
  <si>
    <t>Внеарелизационные расходы</t>
  </si>
  <si>
    <t>Расходы, не учитываемые в целях налогооблажения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</si>
  <si>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</si>
  <si>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</si>
  <si>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</si>
  <si>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5</t>
  </si>
  <si>
    <t>5.1</t>
  </si>
  <si>
    <t>6</t>
  </si>
  <si>
    <t>7</t>
  </si>
  <si>
    <t>Годовая бухгалтерская отчетность, включая бухгалтерский баланс и приложения к нему</t>
  </si>
  <si>
    <t>8</t>
  </si>
  <si>
    <t>Гкал/ч</t>
  </si>
  <si>
    <t>8.0</t>
  </si>
  <si>
    <t>8.1</t>
  </si>
  <si>
    <t>Электрокотельная г. Дивногорск, ул. Заводская, 1з</t>
  </si>
  <si>
    <t>8.2</t>
  </si>
  <si>
    <t>Электробойлерная г. Дивногорск, п. Манский, ул. Школьная, 2</t>
  </si>
  <si>
    <t>8.3</t>
  </si>
  <si>
    <t>Угольная котельная г. Дивногорск, с. Овсянка, ул. Гагарина, 1в/2</t>
  </si>
  <si>
    <t>8.4</t>
  </si>
  <si>
    <t>Угольная котельная г. Дивногорск, п. Усть-Мана, ул. Комсомолькая, 40 а/1</t>
  </si>
  <si>
    <t>8.5</t>
  </si>
  <si>
    <t>Электрокотельная г. Дивногорск, ул. Гидростроителей, 2Б</t>
  </si>
  <si>
    <t>8.6</t>
  </si>
  <si>
    <t>Электрокотельная г. Дивногорск, ул. Дуговая, 39</t>
  </si>
  <si>
    <t>8.7</t>
  </si>
  <si>
    <t>Электрокотельная г. Дивногорск, ул. Больничный проезд, 3</t>
  </si>
  <si>
    <t>8.8</t>
  </si>
  <si>
    <t>Электрокотельная г. Дивногорск, ул. Бориса Полевого, 35а</t>
  </si>
  <si>
    <t>8.9</t>
  </si>
  <si>
    <t>Электрокотельная г. Дивногорск, ул. Нагорная, 11</t>
  </si>
  <si>
    <t>8.10</t>
  </si>
  <si>
    <t>Электрокотельная г. Дивногорск, ул. Дуговая, 5</t>
  </si>
  <si>
    <t>Добавить источник тепловой энергии</t>
  </si>
  <si>
    <t>9</t>
  </si>
  <si>
    <t>10</t>
  </si>
  <si>
    <t>11</t>
  </si>
  <si>
    <t>12</t>
  </si>
  <si>
    <t>Определенном расчетным путем (нормативам потребления коммунальных услуг)</t>
  </si>
  <si>
    <t>13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</si>
  <si>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</si>
  <si>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</si>
  <si>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</si>
  <si>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</si>
  <si>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>16</t>
  </si>
  <si>
    <t>Среднесписочная численность административно-управленческого персонала</t>
  </si>
  <si>
    <t>17</t>
  </si>
  <si>
    <t>17.0</t>
  </si>
  <si>
    <t>Угольная котельная г. Дивногорск, с. Овсянка</t>
  </si>
  <si>
    <t>Угольная котельная г. Дивногорск, п. Усть-Мана</t>
  </si>
  <si>
    <t>18</t>
  </si>
  <si>
    <t>19</t>
  </si>
  <si>
    <t>20</t>
  </si>
  <si>
    <t>тыс. руб.</t>
  </si>
  <si>
    <t>кг у. т./Гкал</t>
  </si>
  <si>
    <t>vt</t>
  </si>
  <si>
    <t>х</t>
  </si>
  <si>
    <t>общая стоимость</t>
  </si>
  <si>
    <t>объем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</si>
  <si>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</si>
  <si>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</si>
  <si>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</si>
  <si>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</si>
  <si>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</rPr>
      <t>1</t>
    </r>
  </si>
  <si>
    <t>Параметры формы</t>
  </si>
  <si>
    <t>Наименование параметра</t>
  </si>
  <si>
    <t>Вид деятельности:
  - Производство тепловой энергии. Некомбинированная выработка; Передача. Тепловая энергия; Сбыт. Тепловая энергия
Территория оказания услуг:
  - без дифференциации
Централизованная система теплоснабжения:
  - наименование отсутствует</t>
  </si>
  <si>
    <t>Информация</t>
  </si>
  <si>
    <t>Дата сдачи годового бухгалтерского баланса в налоговые органы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</si>
  <si>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</si>
  <si>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</si>
  <si>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</si>
  <si>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</si>
  <si>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</si>
  <si>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</si>
  <si>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</si>
  <si>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3.2.1</t>
  </si>
  <si>
    <t/>
  </si>
  <si>
    <t>Торги/аукционы</t>
  </si>
  <si>
    <t>3.3</t>
  </si>
  <si>
    <t>3.3.1</t>
  </si>
  <si>
    <t>руб.</t>
  </si>
  <si>
    <t>3.3.2</t>
  </si>
  <si>
    <t>тыс. кВт·ч</t>
  </si>
  <si>
    <t>3.4</t>
  </si>
  <si>
    <t>3.5</t>
  </si>
  <si>
    <t>Расходы на хим. реагенты, используемые в технологическом процессе</t>
  </si>
  <si>
    <t>3.6</t>
  </si>
  <si>
    <t>3.7</t>
  </si>
  <si>
    <t>3.8</t>
  </si>
  <si>
    <t>3.9</t>
  </si>
  <si>
    <t>3.10</t>
  </si>
  <si>
    <t>3.11</t>
  </si>
  <si>
    <t>3.12</t>
  </si>
  <si>
    <t>Общепроизводственные расходы, в том числе:</t>
  </si>
  <si>
    <t>3.12.1</t>
  </si>
  <si>
    <t>3.12.2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</si>
  <si>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</si>
  <si>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</si>
  <si>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</si>
  <si>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</si>
  <si>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</si>
  <si>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</si>
  <si>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</si>
  <si>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</si>
  <si>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</si>
  <si>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3.15.1</t>
  </si>
  <si>
    <t>3.15.2</t>
  </si>
  <si>
    <t>Услуги сторонних организаций</t>
  </si>
  <si>
    <t>3.15.3</t>
  </si>
  <si>
    <t>3.15.4</t>
  </si>
  <si>
    <t>3.15.5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</si>
  <si>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</si>
  <si>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</si>
  <si>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</si>
  <si>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</si>
  <si>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</si>
  <si>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</si>
  <si>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</si>
  <si>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</si>
  <si>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</si>
  <si>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</si>
  <si>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https://portal.eias.ru/Portal/DownloadPage.aspx?type=12&amp;guid=0ef2772b-7947-4ee8-9836-82b3d1c61a67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</si>
  <si>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</si>
  <si>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Тепловая нагрузка по договорам теплоснабжения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</si>
  <si>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</si>
  <si>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</si>
  <si>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</si>
  <si>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</si>
  <si>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</si>
  <si>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</si>
  <si>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</si>
  <si>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</si>
  <si>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</si>
  <si>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</si>
  <si>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</si>
  <si>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</si>
  <si>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тыс. Гкал/год</t>
  </si>
  <si>
    <t>13.1</t>
  </si>
  <si>
    <t>Плановый объем потерь при передаче тепловой энергии</t>
  </si>
  <si>
    <t>человек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</si>
  <si>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</si>
  <si>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16.0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</si>
  <si>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</si>
  <si>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</si>
  <si>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</si>
  <si>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18.1</t>
  </si>
  <si>
    <t>18.2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</si>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</sst>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"/>
      <color indexed="9"/>
      <name val="Tahoma"/>
      <family val="2"/>
    </font>
    <font>
      <vertAlign val="superscript"/>
      <sz val="10"/>
      <name val="Tahoma"/>
      <family val="2"/>
    </font>
    <font>
      <sz val="1"/>
      <name val="Tahoma"/>
      <family val="2"/>
    </font>
    <font>
      <sz val="1"/>
      <color indexed="10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vertAlign val="superscript"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sz val="1"/>
      <color theme="0"/>
      <name val="Tahoma"/>
      <family val="2"/>
    </font>
    <font>
      <sz val="1"/>
      <color rgb="FFFF0000"/>
      <name val="Tahoma"/>
      <family val="2"/>
    </font>
    <font>
      <u val="single"/>
      <sz val="9"/>
      <color rgb="FF333399"/>
      <name val="Tahom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indexed="22"/>
      </right>
      <top style="thin">
        <color indexed="22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indexed="22"/>
      </right>
      <top/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49" fontId="4" fillId="0" borderId="0" applyBorder="0">
      <alignment vertical="top"/>
      <protection/>
    </xf>
    <xf numFmtId="49" fontId="8" fillId="3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4" fillId="0" borderId="0" xfId="59" applyFont="1" applyFill="1" applyAlignment="1" applyProtection="1">
      <alignment vertical="center" wrapText="1"/>
      <protection/>
    </xf>
    <xf numFmtId="0" fontId="4" fillId="0" borderId="0" xfId="59" applyFont="1" applyFill="1" applyAlignment="1" applyProtection="1">
      <alignment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Fill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left" vertical="center" wrapText="1" indent="1"/>
      <protection/>
    </xf>
    <xf numFmtId="4" fontId="4" fillId="34" borderId="12" xfId="59" applyNumberFormat="1" applyFont="1" applyFill="1" applyBorder="1" applyAlignment="1" applyProtection="1">
      <alignment horizontal="right" vertical="center" wrapText="1"/>
      <protection locked="0"/>
    </xf>
    <xf numFmtId="49" fontId="54" fillId="0" borderId="0" xfId="59" applyNumberFormat="1" applyFont="1" applyFill="1" applyAlignment="1" applyProtection="1">
      <alignment horizontal="center" vertical="center" wrapText="1"/>
      <protection/>
    </xf>
    <xf numFmtId="4" fontId="4" fillId="34" borderId="0" xfId="59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59" applyFont="1" applyFill="1" applyBorder="1" applyAlignment="1" applyProtection="1">
      <alignment horizontal="left" vertical="center" wrapText="1" indent="2"/>
      <protection/>
    </xf>
    <xf numFmtId="49" fontId="55" fillId="34" borderId="0" xfId="59" applyNumberFormat="1" applyFont="1" applyFill="1" applyBorder="1" applyAlignment="1" applyProtection="1">
      <alignment horizontal="left" vertical="center" wrapText="1" indent="2"/>
      <protection locked="0"/>
    </xf>
    <xf numFmtId="49" fontId="55" fillId="34" borderId="0" xfId="59" applyNumberFormat="1" applyFont="1" applyFill="1" applyBorder="1" applyAlignment="1" applyProtection="1">
      <alignment horizontal="left" vertical="center" wrapText="1" indent="1"/>
      <protection locked="0"/>
    </xf>
    <xf numFmtId="4" fontId="55" fillId="34" borderId="0" xfId="59" applyNumberFormat="1" applyFont="1" applyFill="1" applyBorder="1" applyAlignment="1" applyProtection="1">
      <alignment horizontal="right" vertical="center" wrapText="1"/>
      <protection locked="0"/>
    </xf>
    <xf numFmtId="49" fontId="54" fillId="0" borderId="0" xfId="59" applyNumberFormat="1" applyFont="1" applyFill="1" applyAlignment="1" applyProtection="1">
      <alignment horizontal="center" vertical="center" wrapText="1"/>
      <protection/>
    </xf>
    <xf numFmtId="0" fontId="4" fillId="0" borderId="0" xfId="59" applyFont="1" applyFill="1" applyAlignment="1" applyProtection="1">
      <alignment horizontal="left" vertical="center" wrapText="1"/>
      <protection/>
    </xf>
    <xf numFmtId="0" fontId="54" fillId="0" borderId="0" xfId="59" applyFont="1" applyFill="1" applyBorder="1" applyAlignment="1" applyProtection="1">
      <alignment vertical="center" wrapText="1"/>
      <protection/>
    </xf>
    <xf numFmtId="0" fontId="56" fillId="0" borderId="0" xfId="59" applyFont="1" applyFill="1" applyAlignment="1" applyProtection="1">
      <alignment vertical="center" wrapText="1"/>
      <protection/>
    </xf>
    <xf numFmtId="49" fontId="4" fillId="0" borderId="0" xfId="59" applyNumberFormat="1" applyFont="1" applyFill="1" applyBorder="1" applyAlignment="1" applyProtection="1">
      <alignment horizontal="center" vertical="top" wrapText="1"/>
      <protection/>
    </xf>
    <xf numFmtId="49" fontId="4" fillId="0" borderId="13" xfId="59" applyNumberFormat="1" applyFont="1" applyFill="1" applyBorder="1" applyAlignment="1" applyProtection="1">
      <alignment horizontal="center" vertical="center" wrapText="1"/>
      <protection/>
    </xf>
    <xf numFmtId="49" fontId="4" fillId="34" borderId="11" xfId="59" applyNumberFormat="1" applyFont="1" applyFill="1" applyBorder="1" applyAlignment="1" applyProtection="1">
      <alignment vertical="center" wrapText="1"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/>
    </xf>
    <xf numFmtId="4" fontId="4" fillId="35" borderId="13" xfId="59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9" applyFont="1" applyFill="1" applyAlignment="1" applyProtection="1">
      <alignment vertical="center" wrapText="1"/>
      <protection/>
    </xf>
    <xf numFmtId="0" fontId="4" fillId="0" borderId="0" xfId="59" applyFont="1" applyFill="1" applyBorder="1" applyAlignment="1" applyProtection="1">
      <alignment vertical="center" wrapText="1"/>
      <protection/>
    </xf>
    <xf numFmtId="49" fontId="4" fillId="0" borderId="0" xfId="59" applyNumberFormat="1" applyFont="1" applyFill="1" applyBorder="1" applyAlignment="1" applyProtection="1">
      <alignment horizontal="center" vertical="center" wrapText="1"/>
      <protection/>
    </xf>
    <xf numFmtId="49" fontId="4" fillId="0" borderId="14" xfId="59" applyNumberFormat="1" applyFont="1" applyFill="1" applyBorder="1" applyAlignment="1" applyProtection="1">
      <alignment horizontal="center" vertical="center" wrapText="1"/>
      <protection/>
    </xf>
    <xf numFmtId="164" fontId="4" fillId="35" borderId="11" xfId="59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59" applyNumberFormat="1" applyFont="1" applyFill="1" applyBorder="1" applyAlignment="1" applyProtection="1">
      <alignment horizontal="center" vertical="center" wrapText="1"/>
      <protection/>
    </xf>
    <xf numFmtId="0" fontId="4" fillId="34" borderId="11" xfId="59" applyNumberFormat="1" applyFont="1" applyFill="1" applyBorder="1" applyAlignment="1" applyProtection="1">
      <alignment horizontal="left" vertical="center" wrapText="1" indent="2"/>
      <protection locked="0"/>
    </xf>
    <xf numFmtId="49" fontId="56" fillId="0" borderId="0" xfId="59" applyNumberFormat="1" applyFont="1" applyFill="1" applyBorder="1" applyAlignment="1" applyProtection="1">
      <alignment horizontal="center" vertical="center" wrapText="1"/>
      <protection/>
    </xf>
    <xf numFmtId="0" fontId="56" fillId="0" borderId="14" xfId="59" applyNumberFormat="1" applyFont="1" applyFill="1" applyBorder="1" applyAlignment="1" applyProtection="1">
      <alignment horizontal="center" vertical="center" wrapText="1"/>
      <protection/>
    </xf>
    <xf numFmtId="0" fontId="56" fillId="0" borderId="11" xfId="59" applyNumberFormat="1" applyFont="1" applyFill="1" applyBorder="1" applyAlignment="1" applyProtection="1">
      <alignment horizontal="left" vertical="center" wrapText="1" indent="2"/>
      <protection/>
    </xf>
    <xf numFmtId="0" fontId="56" fillId="0" borderId="11" xfId="59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left" vertical="center" wrapText="1" indent="3"/>
      <protection/>
    </xf>
    <xf numFmtId="49" fontId="4" fillId="34" borderId="11" xfId="59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Fill="1" applyBorder="1" applyAlignment="1" applyProtection="1">
      <alignment vertical="center" wrapText="1"/>
      <protection/>
    </xf>
    <xf numFmtId="0" fontId="56" fillId="0" borderId="0" xfId="59" applyFont="1" applyFill="1" applyBorder="1" applyAlignment="1" applyProtection="1">
      <alignment horizontal="center" vertical="center" wrapText="1"/>
      <protection/>
    </xf>
    <xf numFmtId="0" fontId="4" fillId="0" borderId="13" xfId="59" applyFont="1" applyFill="1" applyBorder="1" applyAlignment="1" applyProtection="1">
      <alignment horizontal="center" vertical="center" wrapText="1"/>
      <protection/>
    </xf>
    <xf numFmtId="0" fontId="4" fillId="0" borderId="11" xfId="50" applyFont="1" applyFill="1" applyBorder="1" applyAlignment="1" applyProtection="1">
      <alignment horizontal="center" vertical="center" wrapText="1"/>
      <protection/>
    </xf>
    <xf numFmtId="0" fontId="4" fillId="0" borderId="11" xfId="50" applyFont="1" applyFill="1" applyBorder="1" applyAlignment="1" applyProtection="1">
      <alignment horizontal="center" vertical="center" wrapText="1"/>
      <protection/>
    </xf>
    <xf numFmtId="49" fontId="9" fillId="0" borderId="15" xfId="50" applyNumberFormat="1" applyFont="1" applyFill="1" applyBorder="1" applyAlignment="1" applyProtection="1">
      <alignment horizontal="center" vertical="center" wrapText="1"/>
      <protection/>
    </xf>
    <xf numFmtId="0" fontId="9" fillId="0" borderId="15" xfId="50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left" vertical="center" wrapText="1"/>
      <protection/>
    </xf>
    <xf numFmtId="0" fontId="4" fillId="36" borderId="11" xfId="59" applyNumberFormat="1" applyFont="1" applyFill="1" applyBorder="1" applyAlignment="1" applyProtection="1">
      <alignment horizontal="right" vertical="center" wrapText="1"/>
      <protection/>
    </xf>
    <xf numFmtId="4" fontId="4" fillId="34" borderId="13" xfId="59" applyNumberFormat="1" applyFont="1" applyFill="1" applyBorder="1" applyAlignment="1" applyProtection="1">
      <alignment horizontal="right" vertical="center" wrapText="1"/>
      <protection locked="0"/>
    </xf>
    <xf numFmtId="4" fontId="4" fillId="36" borderId="11" xfId="59" applyNumberFormat="1" applyFont="1" applyFill="1" applyBorder="1" applyAlignment="1" applyProtection="1">
      <alignment horizontal="right" vertical="center" wrapText="1"/>
      <protection/>
    </xf>
    <xf numFmtId="0" fontId="4" fillId="0" borderId="13" xfId="59" applyFont="1" applyFill="1" applyBorder="1" applyAlignment="1" applyProtection="1">
      <alignment horizontal="left" vertical="center" wrapText="1" indent="1"/>
      <protection/>
    </xf>
    <xf numFmtId="49" fontId="56" fillId="0" borderId="0" xfId="59" applyNumberFormat="1" applyFont="1" applyFill="1" applyAlignment="1" applyProtection="1">
      <alignment horizontal="center" vertical="center" wrapText="1"/>
      <protection/>
    </xf>
    <xf numFmtId="49" fontId="32" fillId="0" borderId="0" xfId="59" applyNumberFormat="1" applyFont="1" applyFill="1" applyBorder="1" applyAlignment="1" applyProtection="1">
      <alignment horizontal="center" vertical="center" wrapText="1"/>
      <protection/>
    </xf>
    <xf numFmtId="49" fontId="32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11" xfId="59" applyFont="1" applyFill="1" applyBorder="1" applyAlignment="1" applyProtection="1">
      <alignment horizontal="left" vertical="center" wrapText="1" indent="2"/>
      <protection/>
    </xf>
    <xf numFmtId="0" fontId="32" fillId="0" borderId="11" xfId="59" applyFont="1" applyFill="1" applyBorder="1" applyAlignment="1" applyProtection="1">
      <alignment horizontal="center" vertical="center" wrapText="1"/>
      <protection/>
    </xf>
    <xf numFmtId="49" fontId="32" fillId="0" borderId="11" xfId="59" applyNumberFormat="1" applyFont="1" applyFill="1" applyBorder="1" applyAlignment="1" applyProtection="1">
      <alignment horizontal="left" vertical="center" wrapText="1"/>
      <protection/>
    </xf>
    <xf numFmtId="0" fontId="30" fillId="0" borderId="0" xfId="59" applyFont="1" applyFill="1" applyAlignment="1" applyProtection="1">
      <alignment vertical="center" wrapText="1"/>
      <protection/>
    </xf>
    <xf numFmtId="0" fontId="32" fillId="0" borderId="0" xfId="59" applyFont="1" applyFill="1" applyAlignment="1" applyProtection="1">
      <alignment vertical="center" wrapText="1"/>
      <protection/>
    </xf>
    <xf numFmtId="0" fontId="32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11" xfId="59" applyFont="1" applyFill="1" applyBorder="1" applyAlignment="1" applyProtection="1">
      <alignment horizontal="left" vertical="center" wrapText="1" indent="3"/>
      <protection/>
    </xf>
    <xf numFmtId="4" fontId="32" fillId="0" borderId="11" xfId="59" applyNumberFormat="1" applyFont="1" applyFill="1" applyBorder="1" applyAlignment="1" applyProtection="1">
      <alignment horizontal="right" vertical="center" wrapText="1"/>
      <protection/>
    </xf>
    <xf numFmtId="49" fontId="10" fillId="0" borderId="0" xfId="59" applyNumberFormat="1" applyFont="1" applyFill="1" applyBorder="1" applyAlignment="1" applyProtection="1">
      <alignment horizontal="center" vertical="top" wrapText="1"/>
      <protection/>
    </xf>
    <xf numFmtId="49" fontId="4" fillId="37" borderId="16" xfId="59" applyNumberFormat="1" applyFont="1" applyFill="1" applyBorder="1" applyAlignment="1" applyProtection="1">
      <alignment vertical="center" wrapText="1"/>
      <protection/>
    </xf>
    <xf numFmtId="49" fontId="34" fillId="37" borderId="17" xfId="56" applyFont="1" applyFill="1" applyBorder="1" applyAlignment="1" applyProtection="1">
      <alignment horizontal="left" vertical="center" indent="2"/>
      <protection/>
    </xf>
    <xf numFmtId="0" fontId="4" fillId="37" borderId="17" xfId="59" applyFont="1" applyFill="1" applyBorder="1" applyAlignment="1" applyProtection="1">
      <alignment vertical="center" wrapText="1"/>
      <protection/>
    </xf>
    <xf numFmtId="0" fontId="54" fillId="37" borderId="18" xfId="59" applyFont="1" applyFill="1" applyBorder="1" applyAlignment="1" applyProtection="1">
      <alignment vertical="center" wrapText="1"/>
      <protection/>
    </xf>
    <xf numFmtId="14" fontId="4" fillId="0" borderId="0" xfId="59" applyNumberFormat="1" applyFont="1" applyFill="1" applyBorder="1" applyAlignment="1" applyProtection="1">
      <alignment horizontal="center" vertical="center" wrapText="1"/>
      <protection/>
    </xf>
    <xf numFmtId="49" fontId="7" fillId="0" borderId="0" xfId="57" applyFont="1" applyFill="1" applyBorder="1" applyAlignment="1" applyProtection="1">
      <alignment horizontal="center" vertical="center"/>
      <protection/>
    </xf>
    <xf numFmtId="164" fontId="4" fillId="34" borderId="11" xfId="59" applyNumberFormat="1" applyFont="1" applyFill="1" applyBorder="1" applyAlignment="1" applyProtection="1">
      <alignment horizontal="right" vertical="center" wrapText="1"/>
      <protection locked="0"/>
    </xf>
    <xf numFmtId="49" fontId="4" fillId="0" borderId="19" xfId="59" applyNumberFormat="1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49" fontId="4" fillId="0" borderId="21" xfId="59" applyNumberFormat="1" applyFont="1" applyFill="1" applyBorder="1" applyAlignment="1" applyProtection="1">
      <alignment horizontal="center" vertical="center" wrapText="1"/>
      <protection/>
    </xf>
    <xf numFmtId="0" fontId="4" fillId="0" borderId="22" xfId="59" applyFont="1" applyFill="1" applyBorder="1" applyAlignment="1" applyProtection="1">
      <alignment horizontal="center" vertical="center" wrapText="1"/>
      <protection/>
    </xf>
    <xf numFmtId="49" fontId="4" fillId="38" borderId="13" xfId="58" applyNumberFormat="1" applyFont="1" applyFill="1" applyBorder="1" applyAlignment="1" applyProtection="1">
      <alignment horizontal="left" vertical="center" wrapText="1"/>
      <protection/>
    </xf>
    <xf numFmtId="49" fontId="56" fillId="0" borderId="0" xfId="59" applyNumberFormat="1" applyFont="1" applyFill="1" applyAlignment="1" applyProtection="1">
      <alignment horizontal="center" vertical="center" wrapText="1"/>
      <protection/>
    </xf>
    <xf numFmtId="49" fontId="57" fillId="0" borderId="19" xfId="59" applyNumberFormat="1" applyFont="1" applyFill="1" applyBorder="1" applyAlignment="1" applyProtection="1">
      <alignment horizontal="center" vertical="center" wrapText="1"/>
      <protection/>
    </xf>
    <xf numFmtId="0" fontId="57" fillId="0" borderId="11" xfId="59" applyFont="1" applyFill="1" applyBorder="1" applyAlignment="1" applyProtection="1">
      <alignment horizontal="left" vertical="center" wrapText="1" indent="1"/>
      <protection/>
    </xf>
    <xf numFmtId="0" fontId="32" fillId="0" borderId="23" xfId="59" applyFont="1" applyFill="1" applyBorder="1" applyAlignment="1" applyProtection="1">
      <alignment horizontal="center" vertical="center" wrapText="1"/>
      <protection/>
    </xf>
    <xf numFmtId="49" fontId="57" fillId="0" borderId="21" xfId="59" applyNumberFormat="1" applyFont="1" applyFill="1" applyBorder="1" applyAlignment="1" applyProtection="1">
      <alignment horizontal="center" vertical="center" wrapText="1"/>
      <protection/>
    </xf>
    <xf numFmtId="0" fontId="57" fillId="0" borderId="11" xfId="59" applyFont="1" applyFill="1" applyBorder="1" applyAlignment="1" applyProtection="1">
      <alignment horizontal="left" vertical="center" wrapText="1" indent="2"/>
      <protection/>
    </xf>
    <xf numFmtId="0" fontId="32" fillId="0" borderId="24" xfId="59" applyFont="1" applyFill="1" applyBorder="1" applyAlignment="1" applyProtection="1">
      <alignment horizontal="center" vertical="center" wrapText="1"/>
      <protection/>
    </xf>
    <xf numFmtId="49" fontId="32" fillId="0" borderId="11" xfId="58" applyNumberFormat="1" applyFont="1" applyFill="1" applyBorder="1" applyAlignment="1" applyProtection="1">
      <alignment horizontal="left" vertical="center" wrapText="1"/>
      <protection/>
    </xf>
    <xf numFmtId="49" fontId="4" fillId="0" borderId="19" xfId="59" applyNumberFormat="1" applyFont="1" applyFill="1" applyBorder="1" applyAlignment="1" applyProtection="1">
      <alignment horizontal="center" vertical="center" wrapText="1"/>
      <protection/>
    </xf>
    <xf numFmtId="0" fontId="4" fillId="0" borderId="23" xfId="59" applyFont="1" applyFill="1" applyBorder="1" applyAlignment="1" applyProtection="1">
      <alignment horizontal="left" vertical="center" wrapText="1" indent="1"/>
      <protection/>
    </xf>
    <xf numFmtId="0" fontId="4" fillId="0" borderId="23" xfId="59" applyFont="1" applyFill="1" applyBorder="1" applyAlignment="1" applyProtection="1">
      <alignment horizontal="center" vertical="center" wrapText="1"/>
      <protection/>
    </xf>
    <xf numFmtId="4" fontId="4" fillId="36" borderId="23" xfId="59" applyNumberFormat="1" applyFont="1" applyFill="1" applyBorder="1" applyAlignment="1" applyProtection="1">
      <alignment horizontal="right" vertical="center" wrapText="1"/>
      <protection/>
    </xf>
    <xf numFmtId="0" fontId="4" fillId="0" borderId="13" xfId="59" applyFont="1" applyFill="1" applyBorder="1" applyAlignment="1" applyProtection="1">
      <alignment horizontal="left" vertical="center" wrapText="1" indent="2"/>
      <protection/>
    </xf>
    <xf numFmtId="49" fontId="4" fillId="0" borderId="11" xfId="59" applyNumberFormat="1" applyFont="1" applyFill="1" applyBorder="1" applyAlignment="1" applyProtection="1">
      <alignment vertical="center" wrapText="1"/>
      <protection/>
    </xf>
    <xf numFmtId="49" fontId="0" fillId="34" borderId="11" xfId="59" applyNumberFormat="1" applyFont="1" applyFill="1" applyBorder="1" applyAlignment="1" applyProtection="1">
      <alignment horizontal="left" vertical="center" wrapText="1" indent="2"/>
      <protection locked="0"/>
    </xf>
    <xf numFmtId="49" fontId="58" fillId="34" borderId="11" xfId="42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59" applyFont="1" applyFill="1" applyBorder="1" applyAlignment="1" applyProtection="1">
      <alignment horizontal="left" vertical="center" wrapText="1"/>
      <protection/>
    </xf>
    <xf numFmtId="49" fontId="32" fillId="0" borderId="23" xfId="59" applyNumberFormat="1" applyFont="1" applyFill="1" applyBorder="1" applyAlignment="1" applyProtection="1">
      <alignment horizontal="center" vertical="center" wrapText="1"/>
      <protection/>
    </xf>
    <xf numFmtId="0" fontId="32" fillId="0" borderId="23" xfId="59" applyFont="1" applyFill="1" applyBorder="1" applyAlignment="1" applyProtection="1">
      <alignment horizontal="left" vertical="center" wrapText="1" indent="1"/>
      <protection/>
    </xf>
    <xf numFmtId="0" fontId="32" fillId="0" borderId="23" xfId="59" applyFont="1" applyFill="1" applyBorder="1" applyAlignment="1" applyProtection="1">
      <alignment horizontal="center" vertical="center" wrapText="1"/>
      <protection/>
    </xf>
    <xf numFmtId="49" fontId="32" fillId="0" borderId="11" xfId="59" applyNumberFormat="1" applyFont="1" applyFill="1" applyBorder="1" applyAlignment="1" applyProtection="1">
      <alignment vertical="center" wrapText="1"/>
      <protection/>
    </xf>
    <xf numFmtId="49" fontId="34" fillId="37" borderId="25" xfId="56" applyFont="1" applyFill="1" applyBorder="1" applyAlignment="1" applyProtection="1">
      <alignment horizontal="left" vertical="center" indent="1"/>
      <protection/>
    </xf>
    <xf numFmtId="4" fontId="4" fillId="0" borderId="11" xfId="59" applyNumberFormat="1" applyFont="1" applyFill="1" applyBorder="1" applyAlignment="1" applyProtection="1">
      <alignment horizontal="right" vertical="center" wrapText="1"/>
      <protection/>
    </xf>
    <xf numFmtId="164" fontId="4" fillId="0" borderId="11" xfId="59" applyNumberFormat="1" applyFont="1" applyFill="1" applyBorder="1" applyAlignment="1" applyProtection="1">
      <alignment horizontal="right" vertical="center" wrapText="1"/>
      <protection/>
    </xf>
    <xf numFmtId="0" fontId="32" fillId="0" borderId="11" xfId="59" applyFont="1" applyFill="1" applyBorder="1" applyAlignment="1" applyProtection="1">
      <alignment horizontal="left" vertical="center" wrapText="1" indent="1"/>
      <protection/>
    </xf>
    <xf numFmtId="49" fontId="12" fillId="35" borderId="11" xfId="42" applyNumberFormat="1" applyFill="1" applyBorder="1" applyAlignment="1" applyProtection="1">
      <alignment horizontal="left" vertical="center" wrapText="1"/>
      <protection locked="0"/>
    </xf>
    <xf numFmtId="49" fontId="32" fillId="0" borderId="24" xfId="59" applyNumberFormat="1" applyFont="1" applyFill="1" applyBorder="1" applyAlignment="1" applyProtection="1">
      <alignment horizontal="center" vertical="center" wrapText="1"/>
      <protection/>
    </xf>
    <xf numFmtId="0" fontId="32" fillId="0" borderId="24" xfId="59" applyFont="1" applyFill="1" applyBorder="1" applyAlignment="1" applyProtection="1">
      <alignment horizontal="left" vertical="center" wrapText="1"/>
      <protection/>
    </xf>
    <xf numFmtId="0" fontId="32" fillId="0" borderId="24" xfId="59" applyFont="1" applyFill="1" applyBorder="1" applyAlignment="1" applyProtection="1">
      <alignment horizontal="center" vertical="center" wrapText="1"/>
      <protection/>
    </xf>
    <xf numFmtId="49" fontId="32" fillId="0" borderId="24" xfId="59" applyNumberFormat="1" applyFont="1" applyFill="1" applyBorder="1" applyAlignment="1" applyProtection="1">
      <alignment horizontal="left" vertical="center" wrapText="1"/>
      <protection/>
    </xf>
    <xf numFmtId="0" fontId="36" fillId="0" borderId="0" xfId="59" applyFont="1" applyFill="1" applyAlignment="1" applyProtection="1">
      <alignment horizontal="right" vertical="top" wrapText="1"/>
      <protection/>
    </xf>
    <xf numFmtId="0" fontId="4" fillId="0" borderId="0" xfId="59" applyFont="1" applyFill="1" applyAlignment="1" applyProtection="1">
      <alignment horizontal="left" vertical="top" wrapText="1"/>
      <protection/>
    </xf>
    <xf numFmtId="0" fontId="32" fillId="0" borderId="0" xfId="59" applyFont="1" applyFill="1" applyBorder="1" applyAlignment="1" applyProtection="1">
      <alignment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4" fillId="0" borderId="0" xfId="59" applyFont="1" applyFill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center" wrapText="1"/>
      <protection/>
    </xf>
    <xf numFmtId="0" fontId="4" fillId="0" borderId="16" xfId="50" applyFont="1" applyFill="1" applyBorder="1" applyAlignment="1" applyProtection="1">
      <alignment horizontal="center" vertical="top" wrapText="1"/>
      <protection/>
    </xf>
    <xf numFmtId="0" fontId="4" fillId="0" borderId="0" xfId="59" applyFont="1" applyFill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2" xfId="55"/>
    <cellStyle name="Обычный 3" xfId="56"/>
    <cellStyle name="Обычный 4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56</xdr:row>
      <xdr:rowOff>0</xdr:rowOff>
    </xdr:from>
    <xdr:to>
      <xdr:col>7</xdr:col>
      <xdr:colOff>219075</xdr:colOff>
      <xdr:row>57</xdr:row>
      <xdr:rowOff>47625</xdr:rowOff>
    </xdr:to>
    <xdr:pic macro="[1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4010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2]!modInfo.FREEZE_PANES_STATIC">
      <xdr:nvPicPr>
        <xdr:cNvPr id="2" name="FREEZE_PANES_G16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2]!modInfo.FREEZE_PANES_STATIC">
      <xdr:nvPicPr>
        <xdr:cNvPr id="3" name="UNFREEZE_PANES_G16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nikova\#mdok\&#1057;&#1090;&#1072;&#1085;&#1076;&#1072;&#1088;&#1090;%20&#1088;&#1072;&#1089;&#1082;&#1088;&#1099;&#1090;&#1080;&#1103;%20&#1080;&#1085;&#1092;&#1086;&#1088;&#1084;&#1072;&#1094;&#1080;&#1080;\&#1060;&#1086;&#1088;&#1084;&#1099;%20&#1088;&#1072;&#1089;&#1082;&#1088;&#1099;&#1090;&#1080;&#1103;\&#1058;&#1077;&#1087;&#1083;&#1086;\&#1064;&#1072;&#1073;&#1083;&#1086;&#1085;&#1099;%20&#1056;&#1069;&#1050;\2017%20&#1076;&#1083;&#1103;%20&#1086;&#1090;&#1087;&#1088;&#1072;&#1074;&#1082;&#1080;%20&#1074;%20&#1056;&#1069;&#1050;\JKH.OPEN.INFO.BALANCE.WARM%202017%20&#1058;&#1077;&#1087;&#1083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20\#mdok\&#1057;&#1090;&#1072;&#1085;&#1076;&#1072;&#1088;&#1090;%20&#1088;&#1072;&#1089;&#1082;&#1088;&#1099;&#1090;&#1080;&#1103;%20&#1080;&#1085;&#1092;&#1086;&#1088;&#1084;&#1072;&#1094;&#1080;&#1080;\&#1060;&#1086;&#1088;&#1084;&#1099;%20&#1088;&#1072;&#1089;&#1082;&#1088;&#1099;&#1090;&#1080;&#1103;\&#1058;&#1077;&#1087;&#1083;&#1086;\&#1064;&#1072;&#1073;&#1083;&#1086;&#1085;&#1099;%20&#1060;&#1040;&#1057;\FAS.JKH.OPEN.INFO.BALANCE.WARM(v1.0.2)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  <sheetDataSet>
      <sheetData sheetId="4">
        <row r="17">
          <cell r="F17" t="str">
            <v>МУП "ЭС" г.Дивногорск</v>
          </cell>
        </row>
      </sheetData>
      <sheetData sheetId="15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5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Лист1"/>
    </sheetNames>
    <definedNames>
      <definedName name="modInfo.FREEZE_PANES_STATIC"/>
    </definedNames>
    <sheetDataSet>
      <sheetData sheetId="2">
        <row r="36">
          <cell r="F36" t="str">
            <v>да</v>
          </cell>
        </row>
        <row r="37">
          <cell r="F37" t="str">
            <v>21.03.2019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PageLayoutView="0" workbookViewId="0" topLeftCell="C20">
      <selection activeCell="F129" sqref="F129"/>
    </sheetView>
  </sheetViews>
  <sheetFormatPr defaultColWidth="9.140625" defaultRowHeight="10.5" customHeight="1"/>
  <cols>
    <col min="1" max="1" width="19.140625" style="7" hidden="1" customWidth="1"/>
    <col min="2" max="2" width="16.8515625" style="1" hidden="1" customWidth="1"/>
    <col min="3" max="3" width="3.7109375" style="23" customWidth="1"/>
    <col min="4" max="4" width="7.7109375" style="2" customWidth="1"/>
    <col min="5" max="5" width="54.57421875" style="2" customWidth="1"/>
    <col min="6" max="6" width="10.421875" style="2" customWidth="1"/>
    <col min="7" max="7" width="40.7109375" style="2" customWidth="1"/>
    <col min="8" max="16384" width="9.140625" style="2" customWidth="1"/>
  </cols>
  <sheetData>
    <row r="1" spans="1:7" s="1" customFormat="1" ht="10.5" customHeight="1" hidden="1">
      <c r="A1" s="7"/>
      <c r="C1" s="15"/>
      <c r="G1" s="1">
        <v>4</v>
      </c>
    </row>
    <row r="2" spans="1:7" s="1" customFormat="1" ht="11.25" hidden="1">
      <c r="A2" s="7"/>
      <c r="C2" s="17"/>
      <c r="D2" s="18"/>
      <c r="E2" s="19"/>
      <c r="F2" s="20" t="s">
        <v>80</v>
      </c>
      <c r="G2" s="21"/>
    </row>
    <row r="3" ht="10.5" customHeight="1" hidden="1"/>
    <row r="4" spans="3:7" ht="22.5" hidden="1">
      <c r="C4" s="24"/>
      <c r="D4" s="25"/>
      <c r="E4" s="19"/>
      <c r="F4" s="20" t="s">
        <v>81</v>
      </c>
      <c r="G4" s="26"/>
    </row>
    <row r="5" ht="10.5" customHeight="1" hidden="1"/>
    <row r="6" spans="1:7" ht="11.25" hidden="1">
      <c r="A6" s="13"/>
      <c r="B6" s="16" t="s">
        <v>82</v>
      </c>
      <c r="C6" s="24"/>
      <c r="D6" s="27">
        <f>A6</f>
        <v>0</v>
      </c>
      <c r="E6" s="28"/>
      <c r="F6" s="20" t="s">
        <v>83</v>
      </c>
      <c r="G6" s="20" t="s">
        <v>83</v>
      </c>
    </row>
    <row r="7" spans="1:7" s="1" customFormat="1" ht="11.25" hidden="1">
      <c r="A7" s="13"/>
      <c r="C7" s="29"/>
      <c r="D7" s="30"/>
      <c r="E7" s="31" t="s">
        <v>84</v>
      </c>
      <c r="F7" s="32"/>
      <c r="G7" s="32">
        <f>G8*G9+G10</f>
        <v>0</v>
      </c>
    </row>
    <row r="8" spans="1:7" ht="11.25" hidden="1">
      <c r="A8" s="13"/>
      <c r="C8" s="24"/>
      <c r="D8" s="27" t="str">
        <f>A6&amp;".1"</f>
        <v>.1</v>
      </c>
      <c r="E8" s="33" t="s">
        <v>85</v>
      </c>
      <c r="F8" s="34"/>
      <c r="G8" s="21"/>
    </row>
    <row r="9" spans="1:7" ht="11.25" hidden="1">
      <c r="A9" s="13"/>
      <c r="C9" s="24"/>
      <c r="D9" s="27" t="str">
        <f>A6&amp;".2"</f>
        <v>.2</v>
      </c>
      <c r="E9" s="33" t="s">
        <v>86</v>
      </c>
      <c r="F9" s="20" t="s">
        <v>80</v>
      </c>
      <c r="G9" s="21"/>
    </row>
    <row r="10" spans="1:7" ht="11.25" hidden="1">
      <c r="A10" s="13"/>
      <c r="C10" s="24"/>
      <c r="D10" s="27" t="str">
        <f>A6&amp;".3"</f>
        <v>.3</v>
      </c>
      <c r="E10" s="33" t="s">
        <v>87</v>
      </c>
      <c r="F10" s="20" t="s">
        <v>80</v>
      </c>
      <c r="G10" s="21"/>
    </row>
    <row r="11" spans="1:7" ht="11.25" hidden="1">
      <c r="A11" s="13"/>
      <c r="C11" s="24"/>
      <c r="D11" s="27" t="str">
        <f>A6&amp;".4"</f>
        <v>.4</v>
      </c>
      <c r="E11" s="33" t="s">
        <v>88</v>
      </c>
      <c r="F11" s="20" t="s">
        <v>83</v>
      </c>
      <c r="G11" s="35"/>
    </row>
    <row r="12" ht="10.5" customHeight="1" hidden="1"/>
    <row r="13" spans="3:7" ht="22.5" hidden="1">
      <c r="C13" s="24"/>
      <c r="D13" s="25"/>
      <c r="E13" s="19"/>
      <c r="F13" s="20" t="s">
        <v>89</v>
      </c>
      <c r="G13" s="26"/>
    </row>
    <row r="14" ht="10.5" customHeight="1" hidden="1"/>
    <row r="15" spans="3:7" ht="22.5" hidden="1">
      <c r="C15" s="24"/>
      <c r="D15" s="25"/>
      <c r="E15" s="19"/>
      <c r="F15" s="20" t="s">
        <v>89</v>
      </c>
      <c r="G15" s="26"/>
    </row>
    <row r="16" ht="10.5" customHeight="1" hidden="1"/>
    <row r="17" spans="3:7" ht="11.25" hidden="1">
      <c r="C17" s="24"/>
      <c r="D17" s="25"/>
      <c r="E17" s="19"/>
      <c r="F17" s="20" t="s">
        <v>38</v>
      </c>
      <c r="G17" s="21"/>
    </row>
    <row r="18" ht="10.5" customHeight="1" hidden="1"/>
    <row r="19" spans="1:3" s="22" customFormat="1" ht="10.5" customHeight="1" hidden="1">
      <c r="A19" s="7"/>
      <c r="B19" s="1"/>
      <c r="C19" s="36"/>
    </row>
    <row r="20" ht="3" customHeight="1"/>
    <row r="21" spans="4:7" ht="66.75" customHeight="1">
      <c r="D21" s="105" t="s">
        <v>90</v>
      </c>
      <c r="E21" s="105"/>
      <c r="F21" s="105"/>
      <c r="G21" s="105"/>
    </row>
    <row r="22" ht="10.5" customHeight="1" hidden="1"/>
    <row r="23" ht="3" customHeight="1">
      <c r="G23" s="37">
        <v>22</v>
      </c>
    </row>
    <row r="24" spans="4:7" ht="18" customHeight="1">
      <c r="D24" s="38" t="s">
        <v>91</v>
      </c>
      <c r="E24" s="38"/>
      <c r="F24" s="38"/>
      <c r="G24" s="38"/>
    </row>
    <row r="25" spans="1:7" s="109" customFormat="1" ht="123.75">
      <c r="A25" s="7"/>
      <c r="B25" s="106"/>
      <c r="C25" s="107"/>
      <c r="D25" s="38" t="s">
        <v>0</v>
      </c>
      <c r="E25" s="39" t="s">
        <v>92</v>
      </c>
      <c r="F25" s="39" t="s">
        <v>1</v>
      </c>
      <c r="G25" s="108" t="s">
        <v>93</v>
      </c>
    </row>
    <row r="26" spans="1:7" s="109" customFormat="1" ht="21" customHeight="1">
      <c r="A26" s="7"/>
      <c r="B26" s="106"/>
      <c r="C26" s="107"/>
      <c r="D26" s="38"/>
      <c r="E26" s="39"/>
      <c r="F26" s="39"/>
      <c r="G26" s="40" t="s">
        <v>94</v>
      </c>
    </row>
    <row r="27" spans="4:7" ht="11.25">
      <c r="D27" s="41" t="s">
        <v>2</v>
      </c>
      <c r="E27" s="41" t="s">
        <v>3</v>
      </c>
      <c r="F27" s="41" t="s">
        <v>4</v>
      </c>
      <c r="G27" s="42">
        <f>G1</f>
        <v>4</v>
      </c>
    </row>
    <row r="28" spans="3:7" ht="22.5">
      <c r="C28" s="24"/>
      <c r="D28" s="25" t="s">
        <v>2</v>
      </c>
      <c r="E28" s="43" t="s">
        <v>95</v>
      </c>
      <c r="F28" s="3" t="s">
        <v>83</v>
      </c>
      <c r="G28" s="44" t="str">
        <f>IF(buhg_flag="да",IF(dateBuhg="","Не указана",dateBuhg),"Не осуществлялась")</f>
        <v>21.03.2019</v>
      </c>
    </row>
    <row r="29" spans="3:7" ht="22.5">
      <c r="C29" s="24"/>
      <c r="D29" s="25" t="s">
        <v>3</v>
      </c>
      <c r="E29" s="43" t="s">
        <v>96</v>
      </c>
      <c r="F29" s="3" t="s">
        <v>80</v>
      </c>
      <c r="G29" s="45">
        <f>1717784.6224/1.18</f>
        <v>1455749.6800000002</v>
      </c>
    </row>
    <row r="30" spans="3:7" ht="22.5">
      <c r="C30" s="24"/>
      <c r="D30" s="25" t="s">
        <v>4</v>
      </c>
      <c r="E30" s="43" t="s">
        <v>97</v>
      </c>
      <c r="F30" s="3" t="s">
        <v>80</v>
      </c>
      <c r="G30" s="46">
        <f>SUM(G31:G32,G45,G48:G56,G59,G62,G66)</f>
        <v>1349841.2275900003</v>
      </c>
    </row>
    <row r="31" spans="3:7" ht="22.5">
      <c r="C31" s="24"/>
      <c r="D31" s="25" t="s">
        <v>98</v>
      </c>
      <c r="E31" s="5" t="s">
        <v>99</v>
      </c>
      <c r="F31" s="3" t="s">
        <v>80</v>
      </c>
      <c r="G31" s="45">
        <f>237595.94645</f>
        <v>237595.94645</v>
      </c>
    </row>
    <row r="32" spans="3:7" ht="11.25">
      <c r="C32" s="24"/>
      <c r="D32" s="25" t="s">
        <v>100</v>
      </c>
      <c r="E32" s="47" t="s">
        <v>101</v>
      </c>
      <c r="F32" s="20" t="s">
        <v>80</v>
      </c>
      <c r="G32" s="46">
        <f>SUMIF($E33:$E44,$E7,G33:G44)</f>
        <v>3410.2985200000003</v>
      </c>
    </row>
    <row r="33" spans="1:7" s="55" customFormat="1" ht="5.25" hidden="1">
      <c r="A33" s="48" t="s">
        <v>102</v>
      </c>
      <c r="B33" s="16"/>
      <c r="C33" s="49"/>
      <c r="D33" s="50"/>
      <c r="E33" s="51"/>
      <c r="F33" s="52"/>
      <c r="G33" s="53"/>
    </row>
    <row r="34" spans="1:7" s="55" customFormat="1" ht="5.25" hidden="1">
      <c r="A34" s="48"/>
      <c r="B34" s="16"/>
      <c r="C34" s="49"/>
      <c r="D34" s="56"/>
      <c r="E34" s="57"/>
      <c r="F34" s="52"/>
      <c r="G34" s="58"/>
    </row>
    <row r="35" spans="1:7" s="55" customFormat="1" ht="5.25" hidden="1">
      <c r="A35" s="48"/>
      <c r="B35" s="16"/>
      <c r="C35" s="49"/>
      <c r="D35" s="56"/>
      <c r="E35" s="57"/>
      <c r="F35" s="52"/>
      <c r="G35" s="58"/>
    </row>
    <row r="36" spans="1:7" s="55" customFormat="1" ht="5.25" hidden="1">
      <c r="A36" s="48"/>
      <c r="B36" s="16"/>
      <c r="C36" s="49"/>
      <c r="D36" s="56"/>
      <c r="E36" s="57"/>
      <c r="F36" s="52"/>
      <c r="G36" s="58"/>
    </row>
    <row r="37" spans="1:7" s="55" customFormat="1" ht="5.25" hidden="1">
      <c r="A37" s="48"/>
      <c r="B37" s="16"/>
      <c r="C37" s="49"/>
      <c r="D37" s="56"/>
      <c r="E37" s="57"/>
      <c r="F37" s="52"/>
      <c r="G37" s="53"/>
    </row>
    <row r="38" spans="1:7" ht="14.25">
      <c r="A38" s="13" t="s">
        <v>103</v>
      </c>
      <c r="B38" s="16" t="s">
        <v>82</v>
      </c>
      <c r="C38" s="59" t="s">
        <v>6</v>
      </c>
      <c r="D38" s="27" t="str">
        <f>A38</f>
        <v>3.2.1</v>
      </c>
      <c r="E38" s="28" t="s">
        <v>7</v>
      </c>
      <c r="F38" s="20" t="s">
        <v>83</v>
      </c>
      <c r="G38" s="20" t="s">
        <v>83</v>
      </c>
    </row>
    <row r="39" spans="1:7" s="1" customFormat="1" ht="11.25" hidden="1">
      <c r="A39" s="13"/>
      <c r="C39" s="29" t="s">
        <v>104</v>
      </c>
      <c r="D39" s="30"/>
      <c r="E39" s="31" t="s">
        <v>84</v>
      </c>
      <c r="F39" s="32"/>
      <c r="G39" s="32">
        <f>G40*G41+G42</f>
        <v>3410.2985200000003</v>
      </c>
    </row>
    <row r="40" spans="1:7" ht="11.25">
      <c r="A40" s="13"/>
      <c r="C40" s="24" t="s">
        <v>104</v>
      </c>
      <c r="D40" s="27" t="str">
        <f>A38&amp;".1"</f>
        <v>3.2.1.1</v>
      </c>
      <c r="E40" s="33" t="s">
        <v>85</v>
      </c>
      <c r="F40" s="34" t="s">
        <v>9</v>
      </c>
      <c r="G40" s="21">
        <v>3577</v>
      </c>
    </row>
    <row r="41" spans="1:7" ht="11.25">
      <c r="A41" s="13"/>
      <c r="C41" s="24" t="s">
        <v>104</v>
      </c>
      <c r="D41" s="27" t="str">
        <f>A38&amp;".2"</f>
        <v>3.2.1.2</v>
      </c>
      <c r="E41" s="33" t="s">
        <v>86</v>
      </c>
      <c r="F41" s="20" t="s">
        <v>80</v>
      </c>
      <c r="G41" s="21">
        <f>1260.73244/G40</f>
        <v>0.3524552530053117</v>
      </c>
    </row>
    <row r="42" spans="1:7" ht="11.25">
      <c r="A42" s="13"/>
      <c r="C42" s="24" t="s">
        <v>104</v>
      </c>
      <c r="D42" s="27" t="str">
        <f>A38&amp;".3"</f>
        <v>3.2.1.3</v>
      </c>
      <c r="E42" s="33" t="s">
        <v>87</v>
      </c>
      <c r="F42" s="20" t="s">
        <v>80</v>
      </c>
      <c r="G42" s="21">
        <v>2149.56608</v>
      </c>
    </row>
    <row r="43" spans="1:7" ht="11.25">
      <c r="A43" s="13"/>
      <c r="C43" s="24" t="s">
        <v>104</v>
      </c>
      <c r="D43" s="27" t="str">
        <f>A38&amp;".4"</f>
        <v>3.2.1.4</v>
      </c>
      <c r="E43" s="33" t="s">
        <v>88</v>
      </c>
      <c r="F43" s="20" t="s">
        <v>83</v>
      </c>
      <c r="G43" s="35" t="s">
        <v>105</v>
      </c>
    </row>
    <row r="44" spans="1:7" s="1" customFormat="1" ht="18" customHeight="1">
      <c r="A44" s="7"/>
      <c r="C44" s="4"/>
      <c r="D44" s="60"/>
      <c r="E44" s="61" t="s">
        <v>10</v>
      </c>
      <c r="F44" s="62"/>
      <c r="G44" s="63"/>
    </row>
    <row r="45" spans="1:7" s="1" customFormat="1" ht="22.5">
      <c r="A45" s="7"/>
      <c r="C45" s="64"/>
      <c r="D45" s="25" t="s">
        <v>106</v>
      </c>
      <c r="E45" s="5" t="s">
        <v>11</v>
      </c>
      <c r="F45" s="3" t="s">
        <v>80</v>
      </c>
      <c r="G45" s="45">
        <f>843576.49659+22098.52309</f>
        <v>865675.01968</v>
      </c>
    </row>
    <row r="46" spans="1:7" s="1" customFormat="1" ht="11.25">
      <c r="A46" s="7"/>
      <c r="C46" s="65"/>
      <c r="D46" s="25" t="s">
        <v>107</v>
      </c>
      <c r="E46" s="9" t="s">
        <v>12</v>
      </c>
      <c r="F46" s="3" t="s">
        <v>108</v>
      </c>
      <c r="G46" s="45">
        <f>G45/G47</f>
        <v>2.6390988019609027</v>
      </c>
    </row>
    <row r="47" spans="1:7" s="1" customFormat="1" ht="11.25">
      <c r="A47" s="7"/>
      <c r="C47" s="24"/>
      <c r="D47" s="25" t="s">
        <v>109</v>
      </c>
      <c r="E47" s="9" t="s">
        <v>13</v>
      </c>
      <c r="F47" s="3" t="s">
        <v>110</v>
      </c>
      <c r="G47" s="66">
        <f>320043.79+7975.388</f>
        <v>328019.17799999996</v>
      </c>
    </row>
    <row r="48" spans="1:7" s="1" customFormat="1" ht="22.5">
      <c r="A48" s="7"/>
      <c r="C48" s="24"/>
      <c r="D48" s="25" t="s">
        <v>111</v>
      </c>
      <c r="E48" s="47" t="s">
        <v>14</v>
      </c>
      <c r="F48" s="20" t="s">
        <v>80</v>
      </c>
      <c r="G48" s="45">
        <f>527.62702</f>
        <v>527.62702</v>
      </c>
    </row>
    <row r="49" spans="1:7" s="1" customFormat="1" ht="22.5">
      <c r="A49" s="7"/>
      <c r="C49" s="24"/>
      <c r="D49" s="25" t="s">
        <v>112</v>
      </c>
      <c r="E49" s="5" t="s">
        <v>113</v>
      </c>
      <c r="F49" s="3" t="s">
        <v>80</v>
      </c>
      <c r="G49" s="45">
        <v>0</v>
      </c>
    </row>
    <row r="50" spans="1:7" s="1" customFormat="1" ht="22.5">
      <c r="A50" s="7"/>
      <c r="C50" s="65"/>
      <c r="D50" s="25" t="s">
        <v>114</v>
      </c>
      <c r="E50" s="47" t="s">
        <v>15</v>
      </c>
      <c r="F50" s="3" t="s">
        <v>80</v>
      </c>
      <c r="G50" s="45">
        <f>50889.72569+49135.151</f>
        <v>100024.87669</v>
      </c>
    </row>
    <row r="51" spans="1:7" s="1" customFormat="1" ht="22.5">
      <c r="A51" s="7"/>
      <c r="C51" s="24"/>
      <c r="D51" s="25" t="s">
        <v>115</v>
      </c>
      <c r="E51" s="47" t="s">
        <v>16</v>
      </c>
      <c r="F51" s="3" t="s">
        <v>80</v>
      </c>
      <c r="G51" s="45">
        <f>15308.88039+15204.73153</f>
        <v>30513.61192</v>
      </c>
    </row>
    <row r="52" spans="1:7" s="1" customFormat="1" ht="22.5">
      <c r="A52" s="7"/>
      <c r="C52" s="65"/>
      <c r="D52" s="25" t="s">
        <v>116</v>
      </c>
      <c r="E52" s="47" t="s">
        <v>17</v>
      </c>
      <c r="F52" s="3" t="s">
        <v>80</v>
      </c>
      <c r="G52" s="45">
        <v>0</v>
      </c>
    </row>
    <row r="53" spans="1:7" s="1" customFormat="1" ht="22.5">
      <c r="A53" s="7"/>
      <c r="C53" s="24"/>
      <c r="D53" s="25" t="s">
        <v>117</v>
      </c>
      <c r="E53" s="47" t="s">
        <v>18</v>
      </c>
      <c r="F53" s="3" t="s">
        <v>80</v>
      </c>
      <c r="G53" s="45">
        <v>0</v>
      </c>
    </row>
    <row r="54" spans="1:7" s="1" customFormat="1" ht="22.5">
      <c r="A54" s="7"/>
      <c r="C54" s="24"/>
      <c r="D54" s="25" t="s">
        <v>118</v>
      </c>
      <c r="E54" s="5" t="s">
        <v>19</v>
      </c>
      <c r="F54" s="3" t="s">
        <v>80</v>
      </c>
      <c r="G54" s="45">
        <f>5064.17743+3044.16809</f>
        <v>8108.34552</v>
      </c>
    </row>
    <row r="55" spans="1:7" s="1" customFormat="1" ht="22.5">
      <c r="A55" s="7"/>
      <c r="C55" s="24"/>
      <c r="D55" s="25" t="s">
        <v>119</v>
      </c>
      <c r="E55" s="5" t="s">
        <v>20</v>
      </c>
      <c r="F55" s="3" t="s">
        <v>80</v>
      </c>
      <c r="G55" s="45">
        <v>0</v>
      </c>
    </row>
    <row r="56" spans="1:7" s="1" customFormat="1" ht="11.25">
      <c r="A56" s="7"/>
      <c r="C56" s="24"/>
      <c r="D56" s="25" t="s">
        <v>120</v>
      </c>
      <c r="E56" s="5" t="s">
        <v>121</v>
      </c>
      <c r="F56" s="3" t="s">
        <v>80</v>
      </c>
      <c r="G56" s="45">
        <v>0</v>
      </c>
    </row>
    <row r="57" spans="1:7" s="1" customFormat="1" ht="11.25">
      <c r="A57" s="7"/>
      <c r="C57" s="24"/>
      <c r="D57" s="25" t="s">
        <v>122</v>
      </c>
      <c r="E57" s="9" t="s">
        <v>21</v>
      </c>
      <c r="F57" s="3" t="s">
        <v>80</v>
      </c>
      <c r="G57" s="45">
        <v>0</v>
      </c>
    </row>
    <row r="58" spans="1:7" s="1" customFormat="1" ht="11.25">
      <c r="A58" s="7"/>
      <c r="C58" s="24"/>
      <c r="D58" s="25" t="s">
        <v>123</v>
      </c>
      <c r="E58" s="9" t="s">
        <v>22</v>
      </c>
      <c r="F58" s="3" t="s">
        <v>80</v>
      </c>
      <c r="G58" s="45">
        <v>0</v>
      </c>
    </row>
    <row r="59" spans="1:7" s="1" customFormat="1" ht="11.25">
      <c r="A59" s="7"/>
      <c r="C59" s="24"/>
      <c r="D59" s="25" t="s">
        <v>124</v>
      </c>
      <c r="E59" s="5" t="s">
        <v>125</v>
      </c>
      <c r="F59" s="3" t="s">
        <v>80</v>
      </c>
      <c r="G59" s="45">
        <f>19496.40845+18868.00921</f>
        <v>38364.41766</v>
      </c>
    </row>
    <row r="60" spans="1:7" s="1" customFormat="1" ht="11.25">
      <c r="A60" s="7"/>
      <c r="C60" s="24"/>
      <c r="D60" s="25" t="s">
        <v>126</v>
      </c>
      <c r="E60" s="9" t="s">
        <v>21</v>
      </c>
      <c r="F60" s="3" t="s">
        <v>80</v>
      </c>
      <c r="G60" s="45">
        <f>114.30498+118.48218</f>
        <v>232.78716</v>
      </c>
    </row>
    <row r="61" spans="1:7" s="1" customFormat="1" ht="11.25">
      <c r="A61" s="7"/>
      <c r="C61" s="24"/>
      <c r="D61" s="25" t="s">
        <v>127</v>
      </c>
      <c r="E61" s="9" t="s">
        <v>22</v>
      </c>
      <c r="F61" s="3" t="s">
        <v>80</v>
      </c>
      <c r="G61" s="45">
        <v>0</v>
      </c>
    </row>
    <row r="62" spans="1:7" s="1" customFormat="1" ht="22.5">
      <c r="A62" s="7"/>
      <c r="C62" s="24"/>
      <c r="D62" s="67" t="s">
        <v>128</v>
      </c>
      <c r="E62" s="5" t="s">
        <v>129</v>
      </c>
      <c r="F62" s="68" t="s">
        <v>80</v>
      </c>
      <c r="G62" s="45">
        <f>2044.3327+4679.06631</f>
        <v>6723.39901</v>
      </c>
    </row>
    <row r="63" spans="1:7" s="1" customFormat="1" ht="45">
      <c r="A63" s="7"/>
      <c r="C63" s="24"/>
      <c r="D63" s="69"/>
      <c r="E63" s="9" t="s">
        <v>23</v>
      </c>
      <c r="F63" s="70"/>
      <c r="G63" s="71" t="s">
        <v>24</v>
      </c>
    </row>
    <row r="64" spans="1:7" s="16" customFormat="1" ht="5.25" hidden="1">
      <c r="A64" s="72"/>
      <c r="C64" s="49"/>
      <c r="D64" s="73"/>
      <c r="E64" s="74"/>
      <c r="F64" s="75"/>
      <c r="G64" s="58"/>
    </row>
    <row r="65" spans="1:7" s="16" customFormat="1" ht="5.25" hidden="1">
      <c r="A65" s="72"/>
      <c r="C65" s="49"/>
      <c r="D65" s="76"/>
      <c r="E65" s="77"/>
      <c r="F65" s="78"/>
      <c r="G65" s="79" t="s">
        <v>24</v>
      </c>
    </row>
    <row r="66" spans="1:7" s="1" customFormat="1" ht="22.5">
      <c r="A66" s="7"/>
      <c r="C66" s="24"/>
      <c r="D66" s="80" t="s">
        <v>130</v>
      </c>
      <c r="E66" s="81" t="s">
        <v>131</v>
      </c>
      <c r="F66" s="82" t="s">
        <v>80</v>
      </c>
      <c r="G66" s="83">
        <f>SUM(G67:G73)</f>
        <v>58897.68512</v>
      </c>
    </row>
    <row r="67" spans="1:7" s="1" customFormat="1" ht="11.25" hidden="1">
      <c r="A67" s="7"/>
      <c r="C67" s="24"/>
      <c r="D67" s="18" t="s">
        <v>132</v>
      </c>
      <c r="E67" s="84"/>
      <c r="F67" s="20"/>
      <c r="G67" s="85"/>
    </row>
    <row r="68" spans="1:7" s="1" customFormat="1" ht="14.25">
      <c r="A68" s="7"/>
      <c r="C68" s="59" t="s">
        <v>6</v>
      </c>
      <c r="D68" s="18" t="s">
        <v>133</v>
      </c>
      <c r="E68" s="10" t="s">
        <v>25</v>
      </c>
      <c r="F68" s="20" t="s">
        <v>80</v>
      </c>
      <c r="G68" s="21">
        <f>436.77018+510.88877</f>
        <v>947.65895</v>
      </c>
    </row>
    <row r="69" spans="1:7" s="1" customFormat="1" ht="14.25">
      <c r="A69" s="7"/>
      <c r="C69" s="59" t="s">
        <v>6</v>
      </c>
      <c r="D69" s="18" t="s">
        <v>134</v>
      </c>
      <c r="E69" s="10" t="s">
        <v>135</v>
      </c>
      <c r="F69" s="20" t="s">
        <v>80</v>
      </c>
      <c r="G69" s="21">
        <f>5861.15062+102.64784+46.28671+3585.2965+143.888+85.83494-G48</f>
        <v>9297.477590000002</v>
      </c>
    </row>
    <row r="70" spans="1:7" s="1" customFormat="1" ht="22.5">
      <c r="A70" s="7"/>
      <c r="C70" s="59" t="s">
        <v>6</v>
      </c>
      <c r="D70" s="18" t="s">
        <v>136</v>
      </c>
      <c r="E70" s="10" t="s">
        <v>26</v>
      </c>
      <c r="F70" s="20" t="s">
        <v>80</v>
      </c>
      <c r="G70" s="21">
        <f>1.16994+18.341+306.34075+6.5+47.99+35.05123+54.59124+448.84347+6.78239+1949.683</f>
        <v>2875.29302</v>
      </c>
    </row>
    <row r="71" spans="1:7" s="1" customFormat="1" ht="15">
      <c r="A71" s="7"/>
      <c r="C71" s="59" t="s">
        <v>6</v>
      </c>
      <c r="D71" s="18" t="s">
        <v>137</v>
      </c>
      <c r="E71" s="86" t="s">
        <v>27</v>
      </c>
      <c r="F71" s="20" t="s">
        <v>80</v>
      </c>
      <c r="G71" s="21">
        <f>932.92032+908.36356+41000+43.70776+879.08381</f>
        <v>43764.07545</v>
      </c>
    </row>
    <row r="72" spans="1:7" s="1" customFormat="1" ht="15">
      <c r="A72" s="7"/>
      <c r="C72" s="59" t="s">
        <v>6</v>
      </c>
      <c r="D72" s="18" t="s">
        <v>138</v>
      </c>
      <c r="E72" s="86" t="s">
        <v>28</v>
      </c>
      <c r="F72" s="20" t="s">
        <v>80</v>
      </c>
      <c r="G72" s="21">
        <f>124.27363+488.73679+338.16582+1062.00387</f>
        <v>2013.18011</v>
      </c>
    </row>
    <row r="73" spans="1:7" s="1" customFormat="1" ht="14.25">
      <c r="A73" s="7"/>
      <c r="C73" s="4"/>
      <c r="D73" s="60"/>
      <c r="E73" s="61" t="s">
        <v>29</v>
      </c>
      <c r="F73" s="62"/>
      <c r="G73" s="63"/>
    </row>
    <row r="74" spans="1:7" s="1" customFormat="1" ht="22.5">
      <c r="A74" s="7"/>
      <c r="C74" s="24"/>
      <c r="D74" s="25" t="s">
        <v>5</v>
      </c>
      <c r="E74" s="43" t="s">
        <v>30</v>
      </c>
      <c r="F74" s="3" t="s">
        <v>80</v>
      </c>
      <c r="G74" s="45">
        <f>G29-G30</f>
        <v>105908.45240999991</v>
      </c>
    </row>
    <row r="75" spans="1:7" s="1" customFormat="1" ht="22.5">
      <c r="A75" s="7"/>
      <c r="C75" s="65"/>
      <c r="D75" s="25" t="s">
        <v>32</v>
      </c>
      <c r="E75" s="43" t="s">
        <v>31</v>
      </c>
      <c r="F75" s="3" t="s">
        <v>80</v>
      </c>
      <c r="G75" s="6">
        <f>(List02_p4-27444.39274)-(List02_p4-27444.39274)*0.2</f>
        <v>2455.375344</v>
      </c>
    </row>
    <row r="76" spans="1:7" s="1" customFormat="1" ht="33.75">
      <c r="A76" s="7"/>
      <c r="C76" s="24"/>
      <c r="D76" s="25" t="s">
        <v>33</v>
      </c>
      <c r="E76" s="5" t="s">
        <v>139</v>
      </c>
      <c r="F76" s="3" t="s">
        <v>80</v>
      </c>
      <c r="G76" s="45">
        <f>728.20611+735.71988+294</f>
        <v>1757.92599</v>
      </c>
    </row>
    <row r="77" spans="1:7" s="1" customFormat="1" ht="11.25">
      <c r="A77" s="7"/>
      <c r="C77" s="24"/>
      <c r="D77" s="25" t="s">
        <v>34</v>
      </c>
      <c r="E77" s="43" t="s">
        <v>140</v>
      </c>
      <c r="F77" s="3" t="s">
        <v>80</v>
      </c>
      <c r="G77" s="45">
        <f>G78+G81</f>
        <v>3514.64194</v>
      </c>
    </row>
    <row r="78" spans="1:7" s="1" customFormat="1" ht="22.5">
      <c r="A78" s="7"/>
      <c r="C78" s="24"/>
      <c r="D78" s="25" t="s">
        <v>141</v>
      </c>
      <c r="E78" s="5" t="s">
        <v>142</v>
      </c>
      <c r="F78" s="3" t="s">
        <v>80</v>
      </c>
      <c r="G78" s="45">
        <f>G79-G80</f>
        <v>3514.64194</v>
      </c>
    </row>
    <row r="79" spans="1:7" s="1" customFormat="1" ht="22.5">
      <c r="A79" s="7"/>
      <c r="C79" s="24"/>
      <c r="D79" s="25" t="s">
        <v>143</v>
      </c>
      <c r="E79" s="9" t="s">
        <v>144</v>
      </c>
      <c r="F79" s="3" t="s">
        <v>80</v>
      </c>
      <c r="G79" s="45">
        <f>728.20611+735.71988+732.48587*2+2044.05215+762.004</f>
        <v>5734.95388</v>
      </c>
    </row>
    <row r="80" spans="1:7" s="1" customFormat="1" ht="22.5">
      <c r="A80" s="7"/>
      <c r="C80" s="24"/>
      <c r="D80" s="25" t="s">
        <v>145</v>
      </c>
      <c r="E80" s="9" t="s">
        <v>146</v>
      </c>
      <c r="F80" s="3" t="s">
        <v>80</v>
      </c>
      <c r="G80" s="45">
        <f>52.349+66.125+356.52542+368.87+666.37176*2+40.944+2.755</f>
        <v>2220.31194</v>
      </c>
    </row>
    <row r="81" spans="1:7" s="1" customFormat="1" ht="22.5">
      <c r="A81" s="7"/>
      <c r="C81" s="24"/>
      <c r="D81" s="25" t="s">
        <v>147</v>
      </c>
      <c r="E81" s="5" t="s">
        <v>148</v>
      </c>
      <c r="F81" s="3" t="s">
        <v>80</v>
      </c>
      <c r="G81" s="45">
        <v>0</v>
      </c>
    </row>
    <row r="82" spans="1:7" s="1" customFormat="1" ht="33.75">
      <c r="A82" s="7"/>
      <c r="C82" s="24"/>
      <c r="D82" s="25" t="s">
        <v>35</v>
      </c>
      <c r="E82" s="43" t="s">
        <v>36</v>
      </c>
      <c r="F82" s="3" t="s">
        <v>8</v>
      </c>
      <c r="G82" s="87" t="s">
        <v>149</v>
      </c>
    </row>
    <row r="83" spans="1:7" s="1" customFormat="1" ht="33.75">
      <c r="A83" s="7"/>
      <c r="C83" s="24"/>
      <c r="D83" s="25" t="s">
        <v>37</v>
      </c>
      <c r="E83" s="88" t="s">
        <v>150</v>
      </c>
      <c r="F83" s="20" t="s">
        <v>38</v>
      </c>
      <c r="G83" s="45">
        <f>SUM(G85:G94)</f>
        <v>180.18799999999996</v>
      </c>
    </row>
    <row r="84" spans="1:7" s="55" customFormat="1" ht="5.25" hidden="1">
      <c r="A84" s="72"/>
      <c r="B84" s="16"/>
      <c r="C84" s="49"/>
      <c r="D84" s="89" t="s">
        <v>39</v>
      </c>
      <c r="E84" s="90"/>
      <c r="F84" s="91"/>
      <c r="G84" s="92"/>
    </row>
    <row r="85" spans="3:7" ht="14.25">
      <c r="C85" s="59" t="s">
        <v>6</v>
      </c>
      <c r="D85" s="25" t="s">
        <v>40</v>
      </c>
      <c r="E85" s="11" t="s">
        <v>41</v>
      </c>
      <c r="F85" s="20" t="s">
        <v>38</v>
      </c>
      <c r="G85" s="8">
        <v>60.2</v>
      </c>
    </row>
    <row r="86" spans="3:7" ht="22.5">
      <c r="C86" s="59" t="s">
        <v>6</v>
      </c>
      <c r="D86" s="25" t="s">
        <v>42</v>
      </c>
      <c r="E86" s="11" t="s">
        <v>43</v>
      </c>
      <c r="F86" s="20" t="s">
        <v>38</v>
      </c>
      <c r="G86" s="8">
        <v>0.258</v>
      </c>
    </row>
    <row r="87" spans="3:7" ht="22.5">
      <c r="C87" s="59" t="s">
        <v>6</v>
      </c>
      <c r="D87" s="25" t="s">
        <v>44</v>
      </c>
      <c r="E87" s="11" t="s">
        <v>45</v>
      </c>
      <c r="F87" s="20" t="s">
        <v>38</v>
      </c>
      <c r="G87" s="8">
        <v>10</v>
      </c>
    </row>
    <row r="88" spans="3:7" ht="22.5">
      <c r="C88" s="59" t="s">
        <v>6</v>
      </c>
      <c r="D88" s="25" t="s">
        <v>46</v>
      </c>
      <c r="E88" s="11" t="s">
        <v>47</v>
      </c>
      <c r="F88" s="20" t="s">
        <v>38</v>
      </c>
      <c r="G88" s="8">
        <v>1.8</v>
      </c>
    </row>
    <row r="89" spans="3:7" ht="14.25">
      <c r="C89" s="59" t="s">
        <v>6</v>
      </c>
      <c r="D89" s="25" t="s">
        <v>48</v>
      </c>
      <c r="E89" s="11" t="s">
        <v>49</v>
      </c>
      <c r="F89" s="20" t="s">
        <v>38</v>
      </c>
      <c r="G89" s="8">
        <v>54.61</v>
      </c>
    </row>
    <row r="90" spans="3:7" ht="14.25">
      <c r="C90" s="59" t="s">
        <v>6</v>
      </c>
      <c r="D90" s="25" t="s">
        <v>50</v>
      </c>
      <c r="E90" s="11" t="s">
        <v>51</v>
      </c>
      <c r="F90" s="20" t="s">
        <v>38</v>
      </c>
      <c r="G90" s="8">
        <v>13.76</v>
      </c>
    </row>
    <row r="91" spans="3:7" ht="14.25">
      <c r="C91" s="59" t="s">
        <v>6</v>
      </c>
      <c r="D91" s="25" t="s">
        <v>52</v>
      </c>
      <c r="E91" s="11" t="s">
        <v>53</v>
      </c>
      <c r="F91" s="20" t="s">
        <v>38</v>
      </c>
      <c r="G91" s="8">
        <v>10.32</v>
      </c>
    </row>
    <row r="92" spans="3:7" ht="14.25">
      <c r="C92" s="59" t="s">
        <v>6</v>
      </c>
      <c r="D92" s="25" t="s">
        <v>54</v>
      </c>
      <c r="E92" s="11" t="s">
        <v>55</v>
      </c>
      <c r="F92" s="20" t="s">
        <v>38</v>
      </c>
      <c r="G92" s="8">
        <v>8.6</v>
      </c>
    </row>
    <row r="93" spans="3:7" ht="14.25">
      <c r="C93" s="59" t="s">
        <v>6</v>
      </c>
      <c r="D93" s="25" t="s">
        <v>56</v>
      </c>
      <c r="E93" s="11" t="s">
        <v>57</v>
      </c>
      <c r="F93" s="20" t="s">
        <v>38</v>
      </c>
      <c r="G93" s="8">
        <v>10.32</v>
      </c>
    </row>
    <row r="94" spans="3:7" ht="14.25">
      <c r="C94" s="59" t="s">
        <v>6</v>
      </c>
      <c r="D94" s="25" t="s">
        <v>58</v>
      </c>
      <c r="E94" s="11" t="s">
        <v>59</v>
      </c>
      <c r="F94" s="20" t="s">
        <v>38</v>
      </c>
      <c r="G94" s="8">
        <v>10.32</v>
      </c>
    </row>
    <row r="95" spans="3:7" ht="14.25">
      <c r="C95" s="4"/>
      <c r="D95" s="60"/>
      <c r="E95" s="93" t="s">
        <v>60</v>
      </c>
      <c r="F95" s="62"/>
      <c r="G95" s="63"/>
    </row>
    <row r="96" spans="1:7" s="1" customFormat="1" ht="11.25">
      <c r="A96" s="7"/>
      <c r="C96" s="24"/>
      <c r="D96" s="25" t="s">
        <v>61</v>
      </c>
      <c r="E96" s="47" t="s">
        <v>151</v>
      </c>
      <c r="F96" s="20" t="s">
        <v>38</v>
      </c>
      <c r="G96" s="45">
        <v>101.6</v>
      </c>
    </row>
    <row r="97" spans="1:7" s="1" customFormat="1" ht="11.25">
      <c r="A97" s="7"/>
      <c r="C97" s="24"/>
      <c r="D97" s="25" t="s">
        <v>62</v>
      </c>
      <c r="E97" s="47" t="s">
        <v>152</v>
      </c>
      <c r="F97" s="20" t="s">
        <v>153</v>
      </c>
      <c r="G97" s="66">
        <v>286.136868</v>
      </c>
    </row>
    <row r="98" spans="1:7" s="1" customFormat="1" ht="11.25">
      <c r="A98" s="7"/>
      <c r="C98" s="24"/>
      <c r="D98" s="25" t="s">
        <v>154</v>
      </c>
      <c r="E98" s="47" t="s">
        <v>155</v>
      </c>
      <c r="F98" s="20" t="s">
        <v>153</v>
      </c>
      <c r="G98" s="66">
        <v>274.975289</v>
      </c>
    </row>
    <row r="99" spans="1:7" s="1" customFormat="1" ht="11.25">
      <c r="A99" s="7"/>
      <c r="C99" s="24"/>
      <c r="D99" s="25" t="s">
        <v>63</v>
      </c>
      <c r="E99" s="47" t="s">
        <v>156</v>
      </c>
      <c r="F99" s="20" t="s">
        <v>153</v>
      </c>
      <c r="G99" s="66">
        <v>242.891659</v>
      </c>
    </row>
    <row r="100" spans="1:7" s="1" customFormat="1" ht="11.25">
      <c r="A100" s="7"/>
      <c r="C100" s="24"/>
      <c r="D100" s="25" t="s">
        <v>157</v>
      </c>
      <c r="E100" s="84" t="s">
        <v>158</v>
      </c>
      <c r="F100" s="20" t="s">
        <v>153</v>
      </c>
      <c r="G100" s="66">
        <v>191.496</v>
      </c>
    </row>
    <row r="101" spans="1:7" s="1" customFormat="1" ht="45">
      <c r="A101" s="7"/>
      <c r="C101" s="24"/>
      <c r="D101" s="25" t="s">
        <v>159</v>
      </c>
      <c r="E101" s="33" t="s">
        <v>160</v>
      </c>
      <c r="F101" s="20" t="s">
        <v>153</v>
      </c>
      <c r="G101" s="66">
        <v>57.449</v>
      </c>
    </row>
    <row r="102" spans="1:7" s="1" customFormat="1" ht="22.5">
      <c r="A102" s="7"/>
      <c r="C102" s="24"/>
      <c r="D102" s="25" t="s">
        <v>161</v>
      </c>
      <c r="E102" s="47" t="s">
        <v>65</v>
      </c>
      <c r="F102" s="20" t="s">
        <v>153</v>
      </c>
      <c r="G102" s="66">
        <v>47.874</v>
      </c>
    </row>
    <row r="103" spans="1:7" s="1" customFormat="1" ht="22.5" hidden="1">
      <c r="A103" s="7"/>
      <c r="C103" s="24"/>
      <c r="D103" s="25" t="s">
        <v>64</v>
      </c>
      <c r="E103" s="88" t="s">
        <v>162</v>
      </c>
      <c r="F103" s="20" t="s">
        <v>163</v>
      </c>
      <c r="G103" s="94"/>
    </row>
    <row r="104" spans="1:7" s="1" customFormat="1" ht="22.5">
      <c r="A104" s="7"/>
      <c r="C104" s="24"/>
      <c r="D104" s="25" t="s">
        <v>66</v>
      </c>
      <c r="E104" s="88" t="s">
        <v>68</v>
      </c>
      <c r="F104" s="20" t="s">
        <v>164</v>
      </c>
      <c r="G104" s="45">
        <v>42.736756</v>
      </c>
    </row>
    <row r="105" spans="1:7" s="1" customFormat="1" ht="22.5">
      <c r="A105" s="7"/>
      <c r="C105" s="24"/>
      <c r="D105" s="25" t="s">
        <v>165</v>
      </c>
      <c r="E105" s="47" t="s">
        <v>166</v>
      </c>
      <c r="F105" s="20" t="s">
        <v>164</v>
      </c>
      <c r="G105" s="45">
        <v>47.0923</v>
      </c>
    </row>
    <row r="106" spans="3:7" ht="22.5">
      <c r="C106" s="24"/>
      <c r="D106" s="25" t="s">
        <v>67</v>
      </c>
      <c r="E106" s="88" t="s">
        <v>70</v>
      </c>
      <c r="F106" s="20" t="s">
        <v>167</v>
      </c>
      <c r="G106" s="45">
        <v>166</v>
      </c>
    </row>
    <row r="107" spans="3:7" ht="22.5">
      <c r="C107" s="24"/>
      <c r="D107" s="25" t="s">
        <v>69</v>
      </c>
      <c r="E107" s="88" t="s">
        <v>72</v>
      </c>
      <c r="F107" s="20" t="s">
        <v>167</v>
      </c>
      <c r="G107" s="45">
        <v>0</v>
      </c>
    </row>
    <row r="108" spans="3:7" ht="56.25" hidden="1">
      <c r="C108" s="24"/>
      <c r="D108" s="25" t="s">
        <v>71</v>
      </c>
      <c r="E108" s="88" t="s">
        <v>168</v>
      </c>
      <c r="F108" s="20" t="s">
        <v>81</v>
      </c>
      <c r="G108" s="95"/>
    </row>
    <row r="109" spans="1:7" s="55" customFormat="1" ht="5.25" hidden="1">
      <c r="A109" s="72"/>
      <c r="B109" s="16"/>
      <c r="C109" s="49"/>
      <c r="D109" s="50" t="s">
        <v>169</v>
      </c>
      <c r="E109" s="96"/>
      <c r="F109" s="91"/>
      <c r="G109" s="92"/>
    </row>
    <row r="110" spans="3:7" ht="14.25" hidden="1">
      <c r="C110" s="4"/>
      <c r="D110" s="60"/>
      <c r="E110" s="93" t="s">
        <v>60</v>
      </c>
      <c r="F110" s="62"/>
      <c r="G110" s="63"/>
    </row>
    <row r="111" spans="3:7" ht="33.75">
      <c r="C111" s="24"/>
      <c r="D111" s="25" t="s">
        <v>73</v>
      </c>
      <c r="E111" s="88" t="s">
        <v>170</v>
      </c>
      <c r="F111" s="20" t="s">
        <v>89</v>
      </c>
      <c r="G111" s="66">
        <f>4946/13362.9*0.6*1000</f>
        <v>222.07754304829044</v>
      </c>
    </row>
    <row r="112" spans="1:7" s="55" customFormat="1" ht="5.25" hidden="1">
      <c r="A112" s="72"/>
      <c r="B112" s="16"/>
      <c r="C112" s="49"/>
      <c r="D112" s="89" t="s">
        <v>74</v>
      </c>
      <c r="E112" s="90"/>
      <c r="F112" s="91"/>
      <c r="G112" s="92"/>
    </row>
    <row r="113" spans="3:7" ht="14.25">
      <c r="C113" s="4"/>
      <c r="D113" s="60"/>
      <c r="E113" s="93" t="s">
        <v>60</v>
      </c>
      <c r="F113" s="62"/>
      <c r="G113" s="63"/>
    </row>
    <row r="114" spans="3:7" ht="33.75">
      <c r="C114" s="24"/>
      <c r="D114" s="25" t="s">
        <v>77</v>
      </c>
      <c r="E114" s="88" t="s">
        <v>171</v>
      </c>
      <c r="F114" s="20" t="s">
        <v>89</v>
      </c>
      <c r="G114" s="66">
        <f>3577/10787.989*0.6*1000</f>
        <v>198.94347315333746</v>
      </c>
    </row>
    <row r="115" spans="1:7" s="55" customFormat="1" ht="5.25" hidden="1">
      <c r="A115" s="72"/>
      <c r="B115" s="16"/>
      <c r="C115" s="49"/>
      <c r="D115" s="89" t="s">
        <v>172</v>
      </c>
      <c r="E115" s="90"/>
      <c r="F115" s="91"/>
      <c r="G115" s="92"/>
    </row>
    <row r="116" spans="3:7" ht="22.5">
      <c r="C116" s="59" t="s">
        <v>6</v>
      </c>
      <c r="D116" s="25" t="s">
        <v>173</v>
      </c>
      <c r="E116" s="11" t="s">
        <v>75</v>
      </c>
      <c r="F116" s="20" t="s">
        <v>89</v>
      </c>
      <c r="G116" s="12">
        <f>3249/9799.4*0.6*1000</f>
        <v>198.93054676816948</v>
      </c>
    </row>
    <row r="117" spans="3:7" ht="22.5">
      <c r="C117" s="59" t="s">
        <v>6</v>
      </c>
      <c r="D117" s="25" t="s">
        <v>174</v>
      </c>
      <c r="E117" s="11" t="s">
        <v>76</v>
      </c>
      <c r="F117" s="20" t="s">
        <v>89</v>
      </c>
      <c r="G117" s="12">
        <f>328/988.589*0.6*1000</f>
        <v>199.07160609717482</v>
      </c>
    </row>
    <row r="118" spans="3:7" ht="14.25">
      <c r="C118" s="4"/>
      <c r="D118" s="60"/>
      <c r="E118" s="93" t="s">
        <v>60</v>
      </c>
      <c r="F118" s="62"/>
      <c r="G118" s="63"/>
    </row>
    <row r="119" spans="3:7" ht="33.75">
      <c r="C119" s="24"/>
      <c r="D119" s="25" t="s">
        <v>78</v>
      </c>
      <c r="E119" s="88" t="s">
        <v>175</v>
      </c>
      <c r="F119" s="20" t="s">
        <v>176</v>
      </c>
      <c r="G119" s="6">
        <f>(320043.79+7975.388)/286136.868</f>
        <v>1.1463715958476206</v>
      </c>
    </row>
    <row r="120" spans="3:7" ht="33.75">
      <c r="C120" s="24"/>
      <c r="D120" s="25" t="s">
        <v>79</v>
      </c>
      <c r="E120" s="88" t="s">
        <v>177</v>
      </c>
      <c r="F120" s="20" t="s">
        <v>178</v>
      </c>
      <c r="G120" s="45">
        <v>0</v>
      </c>
    </row>
    <row r="121" spans="3:7" ht="67.5">
      <c r="C121" s="24"/>
      <c r="D121" s="25" t="s">
        <v>179</v>
      </c>
      <c r="E121" s="88" t="s">
        <v>180</v>
      </c>
      <c r="F121" s="20" t="s">
        <v>8</v>
      </c>
      <c r="G121" s="97"/>
    </row>
    <row r="122" spans="3:7" ht="22.5">
      <c r="C122" s="24"/>
      <c r="D122" s="25" t="s">
        <v>181</v>
      </c>
      <c r="E122" s="47" t="s">
        <v>182</v>
      </c>
      <c r="F122" s="20" t="s">
        <v>8</v>
      </c>
      <c r="G122" s="97"/>
    </row>
    <row r="123" spans="3:7" ht="22.5">
      <c r="C123" s="24"/>
      <c r="D123" s="25" t="s">
        <v>183</v>
      </c>
      <c r="E123" s="47" t="s">
        <v>184</v>
      </c>
      <c r="F123" s="20" t="s">
        <v>8</v>
      </c>
      <c r="G123" s="97"/>
    </row>
    <row r="124" spans="1:7" s="55" customFormat="1" ht="5.25" hidden="1">
      <c r="A124" s="72"/>
      <c r="B124" s="16"/>
      <c r="C124" s="49"/>
      <c r="D124" s="98"/>
      <c r="E124" s="99"/>
      <c r="F124" s="100"/>
      <c r="G124" s="101"/>
    </row>
    <row r="125" ht="10.5" customHeight="1">
      <c r="C125" s="24"/>
    </row>
    <row r="126" spans="3:7" ht="12.75">
      <c r="C126" s="24"/>
      <c r="D126" s="102">
        <v>1</v>
      </c>
      <c r="E126" s="103" t="s">
        <v>185</v>
      </c>
      <c r="F126" s="103"/>
      <c r="G126" s="103"/>
    </row>
    <row r="127" spans="1:7" s="55" customFormat="1" ht="45" customHeight="1">
      <c r="A127" s="72"/>
      <c r="B127" s="16"/>
      <c r="C127" s="104"/>
      <c r="E127" s="14" t="s">
        <v>186</v>
      </c>
      <c r="F127" s="14"/>
      <c r="G127" s="14"/>
    </row>
    <row r="128" spans="1:3" s="55" customFormat="1" ht="10.5" customHeight="1">
      <c r="A128" s="72"/>
      <c r="B128" s="16"/>
      <c r="C128" s="104"/>
    </row>
    <row r="129" spans="1:3" s="55" customFormat="1" ht="10.5" customHeight="1">
      <c r="A129" s="72"/>
      <c r="B129" s="16"/>
      <c r="C129" s="104"/>
    </row>
    <row r="130" spans="1:7" s="55" customFormat="1" ht="10.5" customHeight="1">
      <c r="A130" s="72"/>
      <c r="B130" s="16"/>
      <c r="C130" s="104"/>
      <c r="G130" s="54">
        <f>IF(G29-G30&lt;&gt;G74,"WARNING","")</f>
      </c>
    </row>
    <row r="131" spans="1:3" s="55" customFormat="1" ht="10.5" customHeight="1">
      <c r="A131" s="72"/>
      <c r="B131" s="16"/>
      <c r="C131" s="104"/>
    </row>
    <row r="132" spans="1:3" s="55" customFormat="1" ht="10.5" customHeight="1">
      <c r="A132" s="72"/>
      <c r="B132" s="16"/>
      <c r="C132" s="104"/>
    </row>
    <row r="133" spans="1:3" s="55" customFormat="1" ht="10.5" customHeight="1">
      <c r="A133" s="72"/>
      <c r="B133" s="16"/>
      <c r="C133" s="104"/>
    </row>
    <row r="134" spans="1:3" s="55" customFormat="1" ht="10.5" customHeight="1">
      <c r="A134" s="72"/>
      <c r="B134" s="16"/>
      <c r="C134" s="104"/>
    </row>
    <row r="135" spans="1:3" s="55" customFormat="1" ht="10.5" customHeight="1">
      <c r="A135" s="72"/>
      <c r="B135" s="16"/>
      <c r="C135" s="104"/>
    </row>
    <row r="136" spans="1:3" s="55" customFormat="1" ht="10.5" customHeight="1">
      <c r="A136" s="72"/>
      <c r="B136" s="16"/>
      <c r="C136" s="104"/>
    </row>
    <row r="137" spans="1:3" s="55" customFormat="1" ht="10.5" customHeight="1">
      <c r="A137" s="72"/>
      <c r="B137" s="16"/>
      <c r="C137" s="104"/>
    </row>
    <row r="138" spans="1:3" s="55" customFormat="1" ht="10.5" customHeight="1">
      <c r="A138" s="72"/>
      <c r="B138" s="16"/>
      <c r="C138" s="104"/>
    </row>
    <row r="139" spans="1:3" s="55" customFormat="1" ht="10.5" customHeight="1">
      <c r="A139" s="72"/>
      <c r="B139" s="16"/>
      <c r="C139" s="104"/>
    </row>
    <row r="140" spans="1:3" s="55" customFormat="1" ht="10.5" customHeight="1">
      <c r="A140" s="72"/>
      <c r="B140" s="16"/>
      <c r="C140" s="104"/>
    </row>
    <row r="141" spans="1:3" s="55" customFormat="1" ht="10.5" customHeight="1">
      <c r="A141" s="72"/>
      <c r="B141" s="16"/>
      <c r="C141" s="104"/>
    </row>
    <row r="142" spans="1:3" s="55" customFormat="1" ht="10.5" customHeight="1">
      <c r="A142" s="72"/>
      <c r="B142" s="16"/>
      <c r="C142" s="104"/>
    </row>
    <row r="143" spans="1:3" s="55" customFormat="1" ht="10.5" customHeight="1">
      <c r="A143" s="72"/>
      <c r="B143" s="16"/>
      <c r="C143" s="104"/>
    </row>
    <row r="144" spans="1:3" s="55" customFormat="1" ht="10.5" customHeight="1">
      <c r="A144" s="72"/>
      <c r="B144" s="16"/>
      <c r="C144" s="104"/>
    </row>
    <row r="145" spans="1:3" s="55" customFormat="1" ht="10.5" customHeight="1">
      <c r="A145" s="72"/>
      <c r="B145" s="16"/>
      <c r="C145" s="104"/>
    </row>
    <row r="146" spans="1:3" s="55" customFormat="1" ht="10.5" customHeight="1">
      <c r="A146" s="72"/>
      <c r="B146" s="16"/>
      <c r="C146" s="104"/>
    </row>
    <row r="147" spans="1:3" s="55" customFormat="1" ht="10.5" customHeight="1">
      <c r="A147" s="72"/>
      <c r="B147" s="16"/>
      <c r="C147" s="104"/>
    </row>
    <row r="148" spans="1:3" s="55" customFormat="1" ht="10.5" customHeight="1">
      <c r="A148" s="72"/>
      <c r="B148" s="16"/>
      <c r="C148" s="104"/>
    </row>
    <row r="149" spans="1:3" s="55" customFormat="1" ht="10.5" customHeight="1">
      <c r="A149" s="72"/>
      <c r="B149" s="16"/>
      <c r="C149" s="104"/>
    </row>
    <row r="150" spans="1:3" s="55" customFormat="1" ht="10.5" customHeight="1">
      <c r="A150" s="72"/>
      <c r="B150" s="16"/>
      <c r="C150" s="104"/>
    </row>
    <row r="151" spans="1:3" s="55" customFormat="1" ht="10.5" customHeight="1">
      <c r="A151" s="72"/>
      <c r="B151" s="16"/>
      <c r="C151" s="104"/>
    </row>
    <row r="152" spans="1:3" s="55" customFormat="1" ht="10.5" customHeight="1">
      <c r="A152" s="72"/>
      <c r="B152" s="16"/>
      <c r="C152" s="104"/>
    </row>
    <row r="153" spans="1:3" s="55" customFormat="1" ht="10.5" customHeight="1">
      <c r="A153" s="72"/>
      <c r="B153" s="16"/>
      <c r="C153" s="104"/>
    </row>
    <row r="154" spans="1:3" s="55" customFormat="1" ht="10.5" customHeight="1">
      <c r="A154" s="72"/>
      <c r="B154" s="16"/>
      <c r="C154" s="104"/>
    </row>
    <row r="155" spans="1:3" s="55" customFormat="1" ht="10.5" customHeight="1">
      <c r="A155" s="72"/>
      <c r="B155" s="16"/>
      <c r="C155" s="104"/>
    </row>
    <row r="156" spans="1:3" s="55" customFormat="1" ht="10.5" customHeight="1">
      <c r="A156" s="72"/>
      <c r="B156" s="16"/>
      <c r="C156" s="104"/>
    </row>
    <row r="157" spans="1:3" s="55" customFormat="1" ht="10.5" customHeight="1">
      <c r="A157" s="72"/>
      <c r="B157" s="16"/>
      <c r="C157" s="104"/>
    </row>
    <row r="158" spans="1:3" s="55" customFormat="1" ht="10.5" customHeight="1">
      <c r="A158" s="72"/>
      <c r="B158" s="16"/>
      <c r="C158" s="104"/>
    </row>
    <row r="159" spans="1:3" s="55" customFormat="1" ht="10.5" customHeight="1">
      <c r="A159" s="72"/>
      <c r="B159" s="16"/>
      <c r="C159" s="104"/>
    </row>
    <row r="160" spans="1:3" s="55" customFormat="1" ht="10.5" customHeight="1">
      <c r="A160" s="72"/>
      <c r="B160" s="16"/>
      <c r="C160" s="104"/>
    </row>
    <row r="161" spans="1:3" s="55" customFormat="1" ht="10.5" customHeight="1">
      <c r="A161" s="72"/>
      <c r="B161" s="16"/>
      <c r="C161" s="104"/>
    </row>
    <row r="162" spans="1:3" s="55" customFormat="1" ht="10.5" customHeight="1">
      <c r="A162" s="72"/>
      <c r="B162" s="16"/>
      <c r="C162" s="104"/>
    </row>
    <row r="163" spans="1:3" s="55" customFormat="1" ht="10.5" customHeight="1">
      <c r="A163" s="72"/>
      <c r="B163" s="16"/>
      <c r="C163" s="104"/>
    </row>
    <row r="164" spans="1:3" s="55" customFormat="1" ht="10.5" customHeight="1">
      <c r="A164" s="72"/>
      <c r="B164" s="16"/>
      <c r="C164" s="104"/>
    </row>
    <row r="165" spans="1:3" s="55" customFormat="1" ht="10.5" customHeight="1">
      <c r="A165" s="72"/>
      <c r="B165" s="16"/>
      <c r="C165" s="104"/>
    </row>
    <row r="166" spans="1:3" s="55" customFormat="1" ht="10.5" customHeight="1">
      <c r="A166" s="72"/>
      <c r="B166" s="16"/>
      <c r="C166" s="104"/>
    </row>
    <row r="167" spans="1:3" s="55" customFormat="1" ht="10.5" customHeight="1">
      <c r="A167" s="72"/>
      <c r="B167" s="16"/>
      <c r="C167" s="104"/>
    </row>
    <row r="168" spans="1:3" s="55" customFormat="1" ht="10.5" customHeight="1">
      <c r="A168" s="72"/>
      <c r="B168" s="16"/>
      <c r="C168" s="104"/>
    </row>
    <row r="169" spans="1:3" s="55" customFormat="1" ht="10.5" customHeight="1">
      <c r="A169" s="72"/>
      <c r="B169" s="16"/>
      <c r="C169" s="104"/>
    </row>
    <row r="170" spans="1:3" s="55" customFormat="1" ht="10.5" customHeight="1">
      <c r="A170" s="72"/>
      <c r="B170" s="16"/>
      <c r="C170" s="104"/>
    </row>
    <row r="171" spans="1:3" s="55" customFormat="1" ht="10.5" customHeight="1">
      <c r="A171" s="72"/>
      <c r="B171" s="16"/>
      <c r="C171" s="104"/>
    </row>
    <row r="172" spans="1:3" s="55" customFormat="1" ht="10.5" customHeight="1">
      <c r="A172" s="72"/>
      <c r="B172" s="16"/>
      <c r="C172" s="104"/>
    </row>
    <row r="173" spans="1:3" s="55" customFormat="1" ht="10.5" customHeight="1">
      <c r="A173" s="72"/>
      <c r="B173" s="16"/>
      <c r="C173" s="104"/>
    </row>
    <row r="174" spans="1:3" s="55" customFormat="1" ht="10.5" customHeight="1">
      <c r="A174" s="72"/>
      <c r="B174" s="16"/>
      <c r="C174" s="104"/>
    </row>
    <row r="175" spans="1:3" s="55" customFormat="1" ht="10.5" customHeight="1">
      <c r="A175" s="72"/>
      <c r="B175" s="16"/>
      <c r="C175" s="104"/>
    </row>
    <row r="176" spans="1:3" s="55" customFormat="1" ht="10.5" customHeight="1">
      <c r="A176" s="72"/>
      <c r="B176" s="16"/>
      <c r="C176" s="104"/>
    </row>
    <row r="177" spans="1:3" s="55" customFormat="1" ht="10.5" customHeight="1">
      <c r="A177" s="72"/>
      <c r="B177" s="16"/>
      <c r="C177" s="104"/>
    </row>
    <row r="178" spans="1:3" s="55" customFormat="1" ht="10.5" customHeight="1">
      <c r="A178" s="72"/>
      <c r="B178" s="16"/>
      <c r="C178" s="104"/>
    </row>
    <row r="179" spans="1:3" s="55" customFormat="1" ht="10.5" customHeight="1">
      <c r="A179" s="72"/>
      <c r="B179" s="16"/>
      <c r="C179" s="104"/>
    </row>
    <row r="180" spans="1:3" s="55" customFormat="1" ht="10.5" customHeight="1">
      <c r="A180" s="72"/>
      <c r="B180" s="16"/>
      <c r="C180" s="104"/>
    </row>
    <row r="181" spans="1:3" s="55" customFormat="1" ht="10.5" customHeight="1">
      <c r="A181" s="72"/>
      <c r="B181" s="16"/>
      <c r="C181" s="104"/>
    </row>
    <row r="182" spans="1:3" s="55" customFormat="1" ht="10.5" customHeight="1">
      <c r="A182" s="72"/>
      <c r="B182" s="16"/>
      <c r="C182" s="104"/>
    </row>
    <row r="183" spans="1:3" s="55" customFormat="1" ht="10.5" customHeight="1">
      <c r="A183" s="72"/>
      <c r="B183" s="16"/>
      <c r="C183" s="104"/>
    </row>
    <row r="184" spans="1:3" s="55" customFormat="1" ht="10.5" customHeight="1">
      <c r="A184" s="72"/>
      <c r="B184" s="16"/>
      <c r="C184" s="104"/>
    </row>
    <row r="185" spans="1:3" s="55" customFormat="1" ht="10.5" customHeight="1">
      <c r="A185" s="72"/>
      <c r="B185" s="16"/>
      <c r="C185" s="104"/>
    </row>
    <row r="186" spans="1:3" s="55" customFormat="1" ht="10.5" customHeight="1">
      <c r="A186" s="72"/>
      <c r="B186" s="16"/>
      <c r="C186" s="104"/>
    </row>
    <row r="187" spans="1:3" s="55" customFormat="1" ht="10.5" customHeight="1">
      <c r="A187" s="72"/>
      <c r="B187" s="16"/>
      <c r="C187" s="104"/>
    </row>
    <row r="188" spans="1:3" s="55" customFormat="1" ht="10.5" customHeight="1">
      <c r="A188" s="72"/>
      <c r="B188" s="16"/>
      <c r="C188" s="104"/>
    </row>
    <row r="189" spans="1:3" s="55" customFormat="1" ht="10.5" customHeight="1">
      <c r="A189" s="72"/>
      <c r="B189" s="16"/>
      <c r="C189" s="104"/>
    </row>
    <row r="190" spans="1:3" s="55" customFormat="1" ht="10.5" customHeight="1">
      <c r="A190" s="72"/>
      <c r="B190" s="16"/>
      <c r="C190" s="104"/>
    </row>
    <row r="191" spans="1:3" s="55" customFormat="1" ht="10.5" customHeight="1">
      <c r="A191" s="72"/>
      <c r="B191" s="16"/>
      <c r="C191" s="104"/>
    </row>
    <row r="192" spans="1:3" s="55" customFormat="1" ht="10.5" customHeight="1">
      <c r="A192" s="72"/>
      <c r="B192" s="16"/>
      <c r="C192" s="104"/>
    </row>
    <row r="193" spans="1:3" s="55" customFormat="1" ht="10.5" customHeight="1">
      <c r="A193" s="72"/>
      <c r="B193" s="16"/>
      <c r="C193" s="104"/>
    </row>
    <row r="194" spans="1:3" s="55" customFormat="1" ht="10.5" customHeight="1">
      <c r="A194" s="72"/>
      <c r="B194" s="16"/>
      <c r="C194" s="104"/>
    </row>
    <row r="195" spans="1:3" s="55" customFormat="1" ht="10.5" customHeight="1">
      <c r="A195" s="72"/>
      <c r="B195" s="16"/>
      <c r="C195" s="104"/>
    </row>
    <row r="196" spans="1:3" s="55" customFormat="1" ht="10.5" customHeight="1">
      <c r="A196" s="72"/>
      <c r="B196" s="16"/>
      <c r="C196" s="104"/>
    </row>
    <row r="197" spans="1:3" s="55" customFormat="1" ht="10.5" customHeight="1">
      <c r="A197" s="72"/>
      <c r="B197" s="16"/>
      <c r="C197" s="104"/>
    </row>
    <row r="198" spans="1:3" s="55" customFormat="1" ht="10.5" customHeight="1">
      <c r="A198" s="72"/>
      <c r="B198" s="16"/>
      <c r="C198" s="104"/>
    </row>
    <row r="199" spans="1:3" s="55" customFormat="1" ht="10.5" customHeight="1">
      <c r="A199" s="72"/>
      <c r="B199" s="16"/>
      <c r="C199" s="104"/>
    </row>
    <row r="200" spans="1:3" s="55" customFormat="1" ht="10.5" customHeight="1">
      <c r="A200" s="72"/>
      <c r="B200" s="16"/>
      <c r="C200" s="104"/>
    </row>
    <row r="201" spans="1:3" s="55" customFormat="1" ht="10.5" customHeight="1">
      <c r="A201" s="72"/>
      <c r="B201" s="16"/>
      <c r="C201" s="104"/>
    </row>
    <row r="202" spans="1:3" s="55" customFormat="1" ht="10.5" customHeight="1">
      <c r="A202" s="72"/>
      <c r="B202" s="16"/>
      <c r="C202" s="104"/>
    </row>
    <row r="203" spans="1:3" s="55" customFormat="1" ht="10.5" customHeight="1">
      <c r="A203" s="72"/>
      <c r="B203" s="16"/>
      <c r="C203" s="104"/>
    </row>
    <row r="204" spans="1:3" s="55" customFormat="1" ht="10.5" customHeight="1">
      <c r="A204" s="72"/>
      <c r="B204" s="16"/>
      <c r="C204" s="104"/>
    </row>
    <row r="205" spans="1:3" s="55" customFormat="1" ht="10.5" customHeight="1">
      <c r="A205" s="72"/>
      <c r="B205" s="16"/>
      <c r="C205" s="104"/>
    </row>
    <row r="206" spans="1:3" s="55" customFormat="1" ht="10.5" customHeight="1">
      <c r="A206" s="72"/>
      <c r="B206" s="16"/>
      <c r="C206" s="104"/>
    </row>
    <row r="207" spans="1:3" s="55" customFormat="1" ht="10.5" customHeight="1">
      <c r="A207" s="72"/>
      <c r="B207" s="16"/>
      <c r="C207" s="104"/>
    </row>
    <row r="208" spans="1:3" s="55" customFormat="1" ht="10.5" customHeight="1">
      <c r="A208" s="72"/>
      <c r="B208" s="16"/>
      <c r="C208" s="104"/>
    </row>
    <row r="209" spans="1:3" s="55" customFormat="1" ht="10.5" customHeight="1">
      <c r="A209" s="72"/>
      <c r="B209" s="16"/>
      <c r="C209" s="104"/>
    </row>
    <row r="210" spans="1:3" s="55" customFormat="1" ht="10.5" customHeight="1">
      <c r="A210" s="72"/>
      <c r="B210" s="16"/>
      <c r="C210" s="104"/>
    </row>
    <row r="211" spans="1:3" s="55" customFormat="1" ht="10.5" customHeight="1">
      <c r="A211" s="72"/>
      <c r="B211" s="16"/>
      <c r="C211" s="104"/>
    </row>
    <row r="212" spans="1:3" s="55" customFormat="1" ht="10.5" customHeight="1">
      <c r="A212" s="72"/>
      <c r="B212" s="16"/>
      <c r="C212" s="104"/>
    </row>
    <row r="213" spans="1:3" s="55" customFormat="1" ht="10.5" customHeight="1">
      <c r="A213" s="72"/>
      <c r="B213" s="16"/>
      <c r="C213" s="104"/>
    </row>
    <row r="214" spans="1:3" s="55" customFormat="1" ht="10.5" customHeight="1">
      <c r="A214" s="72"/>
      <c r="B214" s="16"/>
      <c r="C214" s="104"/>
    </row>
    <row r="215" spans="1:3" s="55" customFormat="1" ht="10.5" customHeight="1">
      <c r="A215" s="72"/>
      <c r="B215" s="16"/>
      <c r="C215" s="104"/>
    </row>
    <row r="216" spans="1:3" s="55" customFormat="1" ht="10.5" customHeight="1">
      <c r="A216" s="72"/>
      <c r="B216" s="16"/>
      <c r="C216" s="104"/>
    </row>
    <row r="217" spans="1:3" s="55" customFormat="1" ht="10.5" customHeight="1">
      <c r="A217" s="72"/>
      <c r="B217" s="16"/>
      <c r="C217" s="104"/>
    </row>
    <row r="218" spans="1:3" s="55" customFormat="1" ht="10.5" customHeight="1">
      <c r="A218" s="72"/>
      <c r="B218" s="16"/>
      <c r="C218" s="104"/>
    </row>
    <row r="219" spans="1:3" s="55" customFormat="1" ht="10.5" customHeight="1">
      <c r="A219" s="72"/>
      <c r="B219" s="16"/>
      <c r="C219" s="104"/>
    </row>
    <row r="220" spans="1:3" s="55" customFormat="1" ht="10.5" customHeight="1">
      <c r="A220" s="72"/>
      <c r="B220" s="16"/>
      <c r="C220" s="104"/>
    </row>
    <row r="221" spans="1:3" s="55" customFormat="1" ht="10.5" customHeight="1">
      <c r="A221" s="72"/>
      <c r="B221" s="16"/>
      <c r="C221" s="104"/>
    </row>
    <row r="222" spans="1:3" s="55" customFormat="1" ht="10.5" customHeight="1">
      <c r="A222" s="72"/>
      <c r="B222" s="16"/>
      <c r="C222" s="104"/>
    </row>
    <row r="223" spans="1:3" s="55" customFormat="1" ht="10.5" customHeight="1">
      <c r="A223" s="72"/>
      <c r="B223" s="16"/>
      <c r="C223" s="104"/>
    </row>
    <row r="224" spans="1:3" s="55" customFormat="1" ht="10.5" customHeight="1">
      <c r="A224" s="72"/>
      <c r="B224" s="16"/>
      <c r="C224" s="104"/>
    </row>
    <row r="225" spans="1:3" s="55" customFormat="1" ht="10.5" customHeight="1">
      <c r="A225" s="72"/>
      <c r="B225" s="16"/>
      <c r="C225" s="104"/>
    </row>
    <row r="226" spans="1:3" s="55" customFormat="1" ht="10.5" customHeight="1">
      <c r="A226" s="72"/>
      <c r="B226" s="16"/>
      <c r="C226" s="104"/>
    </row>
    <row r="227" spans="1:3" s="55" customFormat="1" ht="10.5" customHeight="1">
      <c r="A227" s="72"/>
      <c r="B227" s="16"/>
      <c r="C227" s="104"/>
    </row>
    <row r="228" spans="1:3" s="55" customFormat="1" ht="10.5" customHeight="1">
      <c r="A228" s="72"/>
      <c r="B228" s="16"/>
      <c r="C228" s="104"/>
    </row>
    <row r="229" spans="1:3" s="55" customFormat="1" ht="10.5" customHeight="1">
      <c r="A229" s="72"/>
      <c r="B229" s="16"/>
      <c r="C229" s="104"/>
    </row>
    <row r="230" spans="1:3" s="55" customFormat="1" ht="10.5" customHeight="1">
      <c r="A230" s="72"/>
      <c r="B230" s="16"/>
      <c r="C230" s="104"/>
    </row>
    <row r="231" spans="1:3" s="55" customFormat="1" ht="10.5" customHeight="1">
      <c r="A231" s="72"/>
      <c r="B231" s="16"/>
      <c r="C231" s="104"/>
    </row>
    <row r="232" spans="1:3" s="55" customFormat="1" ht="10.5" customHeight="1">
      <c r="A232" s="72"/>
      <c r="B232" s="16"/>
      <c r="C232" s="104"/>
    </row>
    <row r="233" spans="1:3" s="55" customFormat="1" ht="10.5" customHeight="1">
      <c r="A233" s="72"/>
      <c r="B233" s="16"/>
      <c r="C233" s="104"/>
    </row>
    <row r="234" spans="1:3" s="55" customFormat="1" ht="10.5" customHeight="1">
      <c r="A234" s="72"/>
      <c r="B234" s="16"/>
      <c r="C234" s="104"/>
    </row>
    <row r="235" spans="1:3" s="55" customFormat="1" ht="10.5" customHeight="1">
      <c r="A235" s="72"/>
      <c r="B235" s="16"/>
      <c r="C235" s="104"/>
    </row>
    <row r="236" spans="1:3" s="55" customFormat="1" ht="10.5" customHeight="1">
      <c r="A236" s="72"/>
      <c r="B236" s="16"/>
      <c r="C236" s="104"/>
    </row>
    <row r="237" spans="1:3" s="55" customFormat="1" ht="10.5" customHeight="1">
      <c r="A237" s="72"/>
      <c r="B237" s="16"/>
      <c r="C237" s="104"/>
    </row>
    <row r="238" spans="1:3" s="55" customFormat="1" ht="10.5" customHeight="1">
      <c r="A238" s="72"/>
      <c r="B238" s="16"/>
      <c r="C238" s="104"/>
    </row>
    <row r="239" spans="1:3" s="55" customFormat="1" ht="10.5" customHeight="1">
      <c r="A239" s="72"/>
      <c r="B239" s="16"/>
      <c r="C239" s="104"/>
    </row>
    <row r="240" spans="1:3" s="55" customFormat="1" ht="10.5" customHeight="1">
      <c r="A240" s="72"/>
      <c r="B240" s="16"/>
      <c r="C240" s="104"/>
    </row>
    <row r="241" spans="1:3" s="55" customFormat="1" ht="10.5" customHeight="1">
      <c r="A241" s="72"/>
      <c r="B241" s="16"/>
      <c r="C241" s="104"/>
    </row>
    <row r="242" spans="1:3" s="55" customFormat="1" ht="10.5" customHeight="1">
      <c r="A242" s="72"/>
      <c r="B242" s="16"/>
      <c r="C242" s="104"/>
    </row>
    <row r="243" spans="1:3" s="55" customFormat="1" ht="10.5" customHeight="1">
      <c r="A243" s="72"/>
      <c r="B243" s="16"/>
      <c r="C243" s="104"/>
    </row>
    <row r="244" spans="1:3" s="55" customFormat="1" ht="10.5" customHeight="1">
      <c r="A244" s="72"/>
      <c r="B244" s="16"/>
      <c r="C244" s="104"/>
    </row>
    <row r="245" spans="1:3" s="55" customFormat="1" ht="10.5" customHeight="1">
      <c r="A245" s="72"/>
      <c r="B245" s="16"/>
      <c r="C245" s="104"/>
    </row>
    <row r="246" spans="1:3" s="55" customFormat="1" ht="10.5" customHeight="1">
      <c r="A246" s="72"/>
      <c r="B246" s="16"/>
      <c r="C246" s="104"/>
    </row>
    <row r="247" spans="1:3" s="55" customFormat="1" ht="10.5" customHeight="1">
      <c r="A247" s="72"/>
      <c r="B247" s="16"/>
      <c r="C247" s="104"/>
    </row>
    <row r="248" spans="1:3" s="55" customFormat="1" ht="10.5" customHeight="1">
      <c r="A248" s="72"/>
      <c r="B248" s="16"/>
      <c r="C248" s="104"/>
    </row>
    <row r="249" spans="1:3" s="55" customFormat="1" ht="10.5" customHeight="1">
      <c r="A249" s="72"/>
      <c r="B249" s="16"/>
      <c r="C249" s="104"/>
    </row>
    <row r="250" spans="1:3" s="55" customFormat="1" ht="10.5" customHeight="1">
      <c r="A250" s="72"/>
      <c r="B250" s="16"/>
      <c r="C250" s="104"/>
    </row>
    <row r="251" spans="1:3" s="55" customFormat="1" ht="10.5" customHeight="1">
      <c r="A251" s="72"/>
      <c r="B251" s="16"/>
      <c r="C251" s="104"/>
    </row>
    <row r="252" spans="1:3" s="55" customFormat="1" ht="10.5" customHeight="1">
      <c r="A252" s="72"/>
      <c r="B252" s="16"/>
      <c r="C252" s="104"/>
    </row>
    <row r="253" spans="1:3" s="55" customFormat="1" ht="10.5" customHeight="1">
      <c r="A253" s="72"/>
      <c r="B253" s="16"/>
      <c r="C253" s="104"/>
    </row>
    <row r="254" spans="1:3" s="55" customFormat="1" ht="10.5" customHeight="1">
      <c r="A254" s="72"/>
      <c r="B254" s="16"/>
      <c r="C254" s="104"/>
    </row>
    <row r="255" spans="1:3" s="55" customFormat="1" ht="10.5" customHeight="1">
      <c r="A255" s="72"/>
      <c r="B255" s="16"/>
      <c r="C255" s="104"/>
    </row>
    <row r="256" spans="1:3" s="55" customFormat="1" ht="10.5" customHeight="1">
      <c r="A256" s="72"/>
      <c r="B256" s="16"/>
      <c r="C256" s="104"/>
    </row>
    <row r="257" spans="1:3" s="55" customFormat="1" ht="10.5" customHeight="1">
      <c r="A257" s="72"/>
      <c r="B257" s="16"/>
      <c r="C257" s="104"/>
    </row>
    <row r="258" spans="1:3" s="55" customFormat="1" ht="10.5" customHeight="1">
      <c r="A258" s="72"/>
      <c r="B258" s="16"/>
      <c r="C258" s="104"/>
    </row>
    <row r="259" spans="1:3" s="55" customFormat="1" ht="10.5" customHeight="1">
      <c r="A259" s="72"/>
      <c r="B259" s="16"/>
      <c r="C259" s="104"/>
    </row>
    <row r="260" spans="1:3" s="55" customFormat="1" ht="10.5" customHeight="1">
      <c r="A260" s="72"/>
      <c r="B260" s="16"/>
      <c r="C260" s="104"/>
    </row>
    <row r="261" spans="1:3" s="55" customFormat="1" ht="10.5" customHeight="1">
      <c r="A261" s="72"/>
      <c r="B261" s="16"/>
      <c r="C261" s="104"/>
    </row>
    <row r="262" spans="1:3" s="55" customFormat="1" ht="10.5" customHeight="1">
      <c r="A262" s="72"/>
      <c r="B262" s="16"/>
      <c r="C262" s="104"/>
    </row>
    <row r="263" spans="1:3" s="55" customFormat="1" ht="10.5" customHeight="1">
      <c r="A263" s="72"/>
      <c r="B263" s="16"/>
      <c r="C263" s="104"/>
    </row>
    <row r="264" spans="1:3" s="55" customFormat="1" ht="10.5" customHeight="1">
      <c r="A264" s="72"/>
      <c r="B264" s="16"/>
      <c r="C264" s="104"/>
    </row>
    <row r="265" spans="1:3" s="55" customFormat="1" ht="10.5" customHeight="1">
      <c r="A265" s="72"/>
      <c r="B265" s="16"/>
      <c r="C265" s="104"/>
    </row>
    <row r="266" spans="1:3" s="55" customFormat="1" ht="10.5" customHeight="1">
      <c r="A266" s="72"/>
      <c r="B266" s="16"/>
      <c r="C266" s="104"/>
    </row>
    <row r="267" spans="1:3" s="55" customFormat="1" ht="10.5" customHeight="1">
      <c r="A267" s="72"/>
      <c r="B267" s="16"/>
      <c r="C267" s="104"/>
    </row>
    <row r="268" spans="1:3" s="55" customFormat="1" ht="10.5" customHeight="1">
      <c r="A268" s="72"/>
      <c r="B268" s="16"/>
      <c r="C268" s="104"/>
    </row>
    <row r="269" spans="1:3" s="55" customFormat="1" ht="10.5" customHeight="1">
      <c r="A269" s="72"/>
      <c r="B269" s="16"/>
      <c r="C269" s="104"/>
    </row>
    <row r="270" spans="1:3" s="55" customFormat="1" ht="10.5" customHeight="1">
      <c r="A270" s="72"/>
      <c r="B270" s="16"/>
      <c r="C270" s="104"/>
    </row>
    <row r="271" spans="1:3" s="55" customFormat="1" ht="10.5" customHeight="1">
      <c r="A271" s="72"/>
      <c r="B271" s="16"/>
      <c r="C271" s="104"/>
    </row>
    <row r="272" spans="1:3" s="55" customFormat="1" ht="10.5" customHeight="1">
      <c r="A272" s="72"/>
      <c r="B272" s="16"/>
      <c r="C272" s="104"/>
    </row>
    <row r="273" spans="1:3" s="55" customFormat="1" ht="10.5" customHeight="1">
      <c r="A273" s="72"/>
      <c r="B273" s="16"/>
      <c r="C273" s="104"/>
    </row>
    <row r="274" spans="1:3" s="55" customFormat="1" ht="10.5" customHeight="1">
      <c r="A274" s="72"/>
      <c r="B274" s="16"/>
      <c r="C274" s="104"/>
    </row>
    <row r="275" spans="1:3" s="55" customFormat="1" ht="10.5" customHeight="1">
      <c r="A275" s="72"/>
      <c r="B275" s="16"/>
      <c r="C275" s="104"/>
    </row>
    <row r="276" spans="1:3" s="55" customFormat="1" ht="10.5" customHeight="1">
      <c r="A276" s="72"/>
      <c r="B276" s="16"/>
      <c r="C276" s="104"/>
    </row>
    <row r="277" spans="1:3" s="55" customFormat="1" ht="10.5" customHeight="1">
      <c r="A277" s="72"/>
      <c r="B277" s="16"/>
      <c r="C277" s="104"/>
    </row>
    <row r="278" spans="1:3" s="55" customFormat="1" ht="10.5" customHeight="1">
      <c r="A278" s="72"/>
      <c r="B278" s="16"/>
      <c r="C278" s="104"/>
    </row>
    <row r="279" spans="1:3" s="55" customFormat="1" ht="10.5" customHeight="1">
      <c r="A279" s="72"/>
      <c r="B279" s="16"/>
      <c r="C279" s="104"/>
    </row>
    <row r="280" spans="1:3" s="55" customFormat="1" ht="10.5" customHeight="1">
      <c r="A280" s="72"/>
      <c r="B280" s="16"/>
      <c r="C280" s="104"/>
    </row>
    <row r="281" spans="1:3" s="55" customFormat="1" ht="10.5" customHeight="1">
      <c r="A281" s="72"/>
      <c r="B281" s="16"/>
      <c r="C281" s="104"/>
    </row>
    <row r="282" spans="1:3" s="55" customFormat="1" ht="10.5" customHeight="1">
      <c r="A282" s="72"/>
      <c r="B282" s="16"/>
      <c r="C282" s="104"/>
    </row>
    <row r="286" spans="1:3" ht="10.5" customHeight="1">
      <c r="A286" s="2"/>
      <c r="B286" s="2"/>
      <c r="C286" s="2"/>
    </row>
    <row r="287" spans="1:3" ht="10.5" customHeight="1">
      <c r="A287" s="2"/>
      <c r="B287" s="2"/>
      <c r="C287" s="2"/>
    </row>
    <row r="288" spans="1:3" ht="10.5" customHeight="1">
      <c r="A288" s="2"/>
      <c r="B288" s="2"/>
      <c r="C288" s="2"/>
    </row>
    <row r="289" spans="1:3" ht="10.5" customHeight="1">
      <c r="A289" s="2"/>
      <c r="B289" s="2"/>
      <c r="C289" s="2"/>
    </row>
    <row r="290" spans="1:3" ht="10.5" customHeight="1">
      <c r="A290" s="2"/>
      <c r="B290" s="2"/>
      <c r="C290" s="2"/>
    </row>
    <row r="291" spans="1:3" ht="10.5" customHeight="1">
      <c r="A291" s="2"/>
      <c r="B291" s="2"/>
      <c r="C291" s="2"/>
    </row>
    <row r="292" spans="1:3" ht="10.5" customHeight="1">
      <c r="A292" s="2"/>
      <c r="B292" s="2"/>
      <c r="C292" s="2"/>
    </row>
    <row r="293" spans="1:3" ht="10.5" customHeight="1">
      <c r="A293" s="2"/>
      <c r="B293" s="2"/>
      <c r="C293" s="2"/>
    </row>
    <row r="294" spans="1:3" ht="10.5" customHeight="1">
      <c r="A294" s="2"/>
      <c r="B294" s="2"/>
      <c r="C294" s="2"/>
    </row>
    <row r="295" spans="1:3" ht="10.5" customHeight="1">
      <c r="A295" s="2"/>
      <c r="B295" s="2"/>
      <c r="C295" s="2"/>
    </row>
    <row r="296" spans="1:3" ht="10.5" customHeight="1">
      <c r="A296" s="2"/>
      <c r="B296" s="2"/>
      <c r="C296" s="2"/>
    </row>
  </sheetData>
  <sheetProtection/>
  <mergeCells count="14">
    <mergeCell ref="F64:F65"/>
    <mergeCell ref="E126:G126"/>
    <mergeCell ref="D21:G21"/>
    <mergeCell ref="E127:G127"/>
    <mergeCell ref="D25:D26"/>
    <mergeCell ref="E25:E26"/>
    <mergeCell ref="F25:F26"/>
    <mergeCell ref="A33:A37"/>
    <mergeCell ref="A38:A43"/>
    <mergeCell ref="A6:A11"/>
    <mergeCell ref="D24:G24"/>
    <mergeCell ref="D62:D63"/>
    <mergeCell ref="F62:F63"/>
    <mergeCell ref="D64:D65"/>
  </mergeCells>
  <dataValidations count="8">
    <dataValidation type="decimal" allowBlank="1" showErrorMessage="1" errorTitle="Ошибка" error="Допускается ввод только действительных чисел!" sqref="G77:G81 G119:G120 G103:G108 G111 G114 G17 G96 G83 G85:G94">
      <formula1>-99999999999999900000000000000000000000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124 G33 F8 G37 F40">
      <formula1>900</formula1>
    </dataValidation>
    <dataValidation type="decimal" allowBlank="1" showErrorMessage="1" errorTitle="Ошибка" error="Допускается ввод только действительных чисел!" sqref="G74:G75">
      <formula1>-999999999999999000000000</formula1>
      <formula2>9.99999999999999E+23</formula2>
    </dataValidation>
    <dataValidation type="textLength" operator="lessThanOrEqual" allowBlank="1" showInputMessage="1" showErrorMessage="1" prompt="Введите источник тепловой энергии" errorTitle="Ошибка" error="Допускается ввод не более 900 символов!" sqref="E4 E13 E15 E17 E85:E94 E116:E117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63 G65"/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G82 G121:G123">
      <formula1>900</formula1>
    </dataValidation>
    <dataValidation type="textLength" operator="lessThanOrEqual" allowBlank="1" showInputMessage="1" showErrorMessage="1" prompt="Введите наименование прочих расходов" errorTitle="Ошибка" error="Допускается ввод не более 900 символов!" sqref="E2 G67 E68:E72">
      <formula1>900</formula1>
    </dataValidation>
    <dataValidation type="decimal" allowBlank="1" showErrorMessage="1" errorTitle="Ошибка" error="Допускается ввод только неотрицательных чисел!" sqref="G29 G64 G66 G76 G2 G34:G36 G45:G62 G31 G8:G10 G4 G13 G97:G102 G15 G40:G42 G68:G72 G116:G117">
      <formula1>0</formula1>
      <formula2>9.99999999999999E+23</formula2>
    </dataValidation>
  </dataValidations>
  <hyperlinks>
    <hyperlink ref="G82" location="'Форма 4.3.1'!$G$82" tooltip="Кликните по гиперссылке, чтобы перейти по гиперссылке или отредактировать её" display="https://portal.eias.ru/Portal/DownloadPage.aspx?type=12&amp;guid=0ef2772b-7947-4ee8-9836-82b3d1c61a67"/>
  </hyperlinks>
  <printOptions/>
  <pageMargins left="0.5118110236220472" right="0" top="0.5511811023622047" bottom="0.15748031496062992" header="0.31496062992125984" footer="0.3149606299212598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2019-05-07T04:30:12Z</cp:lastPrinted>
  <dcterms:created xsi:type="dcterms:W3CDTF">2018-04-25T06:36:59Z</dcterms:created>
  <dcterms:modified xsi:type="dcterms:W3CDTF">2019-04-22T04:31:40Z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