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05" yWindow="195" windowWidth="14025" windowHeight="12030"/>
  </bookViews>
  <sheets>
    <sheet name="Лист1" sheetId="1" r:id="rId1"/>
  </sheets>
  <definedNames>
    <definedName name="_xlnm.Print_Area" localSheetId="0">Лист1!$A$1:$V$121</definedName>
  </definedNames>
  <calcPr calcId="144525"/>
</workbook>
</file>

<file path=xl/calcChain.xml><?xml version="1.0" encoding="utf-8"?>
<calcChain xmlns="http://schemas.openxmlformats.org/spreadsheetml/2006/main">
  <c r="D37" i="1" l="1"/>
  <c r="G40" i="1" l="1"/>
  <c r="D40" i="1"/>
  <c r="G39" i="1"/>
  <c r="D39" i="1"/>
  <c r="G38" i="1" l="1"/>
  <c r="D38" i="1"/>
  <c r="L24" i="1"/>
  <c r="I24" i="1" s="1"/>
  <c r="L25" i="1"/>
  <c r="I25" i="1" s="1"/>
  <c r="L26" i="1"/>
  <c r="L27" i="1"/>
  <c r="I27" i="1" s="1"/>
  <c r="L28" i="1"/>
  <c r="I28" i="1" s="1"/>
  <c r="I26" i="1"/>
  <c r="M12" i="1"/>
  <c r="H12" i="1"/>
  <c r="M11" i="1"/>
  <c r="H11" i="1"/>
  <c r="O12" i="1" l="1"/>
  <c r="P12" i="1" s="1"/>
  <c r="O11" i="1"/>
  <c r="P11" i="1" s="1"/>
  <c r="H13" i="1"/>
  <c r="H14" i="1" l="1"/>
  <c r="O13" i="1"/>
  <c r="D41" i="1"/>
  <c r="F41" i="1" l="1"/>
  <c r="F57" i="1" s="1"/>
  <c r="G37" i="1"/>
  <c r="G41" i="1" s="1"/>
  <c r="M13" i="1"/>
  <c r="M14" i="1" s="1"/>
  <c r="C52" i="1" s="1"/>
  <c r="J14" i="1"/>
  <c r="I52" i="1" l="1"/>
  <c r="C99" i="1" s="1"/>
  <c r="F59" i="1"/>
  <c r="F58" i="1"/>
  <c r="F56" i="1"/>
  <c r="F60" i="1"/>
  <c r="F52" i="1"/>
  <c r="I54" i="1"/>
  <c r="C101" i="1" s="1"/>
  <c r="I56" i="1"/>
  <c r="C104" i="1" s="1"/>
  <c r="I58" i="1"/>
  <c r="C107" i="1" s="1"/>
  <c r="I60" i="1"/>
  <c r="C109" i="1" s="1"/>
  <c r="I62" i="1"/>
  <c r="C112" i="1" s="1"/>
  <c r="I53" i="1"/>
  <c r="C100" i="1" s="1"/>
  <c r="I55" i="1"/>
  <c r="C103" i="1" s="1"/>
  <c r="I57" i="1"/>
  <c r="C105" i="1" s="1"/>
  <c r="I59" i="1"/>
  <c r="C108" i="1" s="1"/>
  <c r="I61" i="1"/>
  <c r="C111" i="1" s="1"/>
  <c r="I63" i="1"/>
  <c r="C113" i="1" s="1"/>
  <c r="C106" i="1" l="1"/>
  <c r="C102" i="1"/>
  <c r="C110" i="1"/>
  <c r="C98" i="1"/>
  <c r="C114" i="1" l="1"/>
  <c r="L29" i="1"/>
  <c r="I29" i="1" l="1"/>
  <c r="I30" i="1" s="1"/>
  <c r="C71" i="1" s="1"/>
  <c r="L30" i="1"/>
  <c r="P13" i="1"/>
  <c r="P14" i="1" s="1"/>
  <c r="C70" i="1" s="1"/>
  <c r="O14" i="1"/>
  <c r="F54" i="1"/>
  <c r="F53" i="1"/>
  <c r="F63" i="1"/>
  <c r="F62" i="1"/>
  <c r="F55" i="1"/>
  <c r="F61" i="1"/>
  <c r="G58" i="1" l="1"/>
  <c r="G60" i="1"/>
  <c r="G56" i="1"/>
  <c r="G57" i="1"/>
  <c r="G59" i="1"/>
  <c r="G52" i="1"/>
  <c r="F64" i="1"/>
  <c r="B32" i="1"/>
  <c r="B31" i="1"/>
  <c r="J58" i="1" l="1"/>
  <c r="J56" i="1"/>
  <c r="J52" i="1"/>
  <c r="K52" i="1" s="1"/>
  <c r="J57" i="1"/>
  <c r="D105" i="1" s="1"/>
  <c r="C62" i="1"/>
  <c r="C60" i="1"/>
  <c r="C58" i="1"/>
  <c r="C56" i="1"/>
  <c r="C54" i="1"/>
  <c r="C63" i="1"/>
  <c r="C61" i="1"/>
  <c r="C59" i="1"/>
  <c r="C57" i="1"/>
  <c r="C55" i="1"/>
  <c r="C53" i="1"/>
  <c r="J62" i="1"/>
  <c r="J60" i="1"/>
  <c r="J54" i="1"/>
  <c r="J63" i="1"/>
  <c r="J61" i="1"/>
  <c r="J59" i="1"/>
  <c r="J55" i="1"/>
  <c r="J53" i="1"/>
  <c r="C69" i="1"/>
  <c r="C17" i="1"/>
  <c r="H52" i="1" s="1"/>
  <c r="G43" i="1"/>
  <c r="E52" i="1" s="1"/>
  <c r="B43" i="1"/>
  <c r="H57" i="1" l="1"/>
  <c r="B105" i="1" s="1"/>
  <c r="H63" i="1"/>
  <c r="B113" i="1" s="1"/>
  <c r="H56" i="1"/>
  <c r="B104" i="1" s="1"/>
  <c r="H61" i="1"/>
  <c r="B111" i="1" s="1"/>
  <c r="H60" i="1"/>
  <c r="B109" i="1" s="1"/>
  <c r="H59" i="1"/>
  <c r="B108" i="1" s="1"/>
  <c r="H55" i="1"/>
  <c r="B103" i="1" s="1"/>
  <c r="H58" i="1"/>
  <c r="B107" i="1" s="1"/>
  <c r="H53" i="1"/>
  <c r="B100" i="1" s="1"/>
  <c r="H54" i="1"/>
  <c r="B101" i="1" s="1"/>
  <c r="H62" i="1"/>
  <c r="B112" i="1" s="1"/>
  <c r="D52" i="1"/>
  <c r="E99" i="1" s="1"/>
  <c r="E53" i="1"/>
  <c r="D53" i="1" s="1"/>
  <c r="L43" i="1"/>
  <c r="C64" i="1"/>
  <c r="K53" i="1"/>
  <c r="H100" i="1" s="1"/>
  <c r="D100" i="1"/>
  <c r="K61" i="1"/>
  <c r="H111" i="1" s="1"/>
  <c r="D111" i="1"/>
  <c r="H99" i="1"/>
  <c r="D99" i="1"/>
  <c r="K56" i="1"/>
  <c r="H104" i="1" s="1"/>
  <c r="D104" i="1"/>
  <c r="K55" i="1"/>
  <c r="H103" i="1" s="1"/>
  <c r="D103" i="1"/>
  <c r="K59" i="1"/>
  <c r="H108" i="1" s="1"/>
  <c r="D108" i="1"/>
  <c r="K63" i="1"/>
  <c r="H113" i="1" s="1"/>
  <c r="D113" i="1"/>
  <c r="K54" i="1"/>
  <c r="H101" i="1" s="1"/>
  <c r="D101" i="1"/>
  <c r="K58" i="1"/>
  <c r="H107" i="1" s="1"/>
  <c r="D107" i="1"/>
  <c r="K62" i="1"/>
  <c r="H112" i="1" s="1"/>
  <c r="D112" i="1"/>
  <c r="K57" i="1"/>
  <c r="H105" i="1" s="1"/>
  <c r="K60" i="1"/>
  <c r="H109" i="1" s="1"/>
  <c r="D109" i="1"/>
  <c r="G63" i="1"/>
  <c r="G113" i="1" s="1"/>
  <c r="G61" i="1"/>
  <c r="G111" i="1" s="1"/>
  <c r="G108" i="1"/>
  <c r="G105" i="1"/>
  <c r="G55" i="1"/>
  <c r="G103" i="1" s="1"/>
  <c r="G53" i="1"/>
  <c r="G100" i="1" s="1"/>
  <c r="G62" i="1"/>
  <c r="G112" i="1" s="1"/>
  <c r="G109" i="1"/>
  <c r="G107" i="1"/>
  <c r="G104" i="1"/>
  <c r="G54" i="1"/>
  <c r="G101" i="1" s="1"/>
  <c r="G99" i="1"/>
  <c r="J64" i="1"/>
  <c r="E62" i="1"/>
  <c r="D62" i="1" s="1"/>
  <c r="E60" i="1"/>
  <c r="D60" i="1" s="1"/>
  <c r="E58" i="1"/>
  <c r="D58" i="1" s="1"/>
  <c r="E56" i="1"/>
  <c r="D56" i="1" s="1"/>
  <c r="E54" i="1"/>
  <c r="D54" i="1" s="1"/>
  <c r="E63" i="1"/>
  <c r="D63" i="1" s="1"/>
  <c r="E61" i="1"/>
  <c r="D61" i="1" s="1"/>
  <c r="E59" i="1"/>
  <c r="D59" i="1" s="1"/>
  <c r="E57" i="1"/>
  <c r="D57" i="1" s="1"/>
  <c r="E55" i="1"/>
  <c r="D55" i="1" s="1"/>
  <c r="C45" i="1"/>
  <c r="C68" i="1" s="1"/>
  <c r="I101" i="1" l="1"/>
  <c r="I108" i="1"/>
  <c r="I113" i="1"/>
  <c r="I112" i="1"/>
  <c r="H98" i="1"/>
  <c r="B110" i="1"/>
  <c r="B99" i="1"/>
  <c r="H64" i="1"/>
  <c r="K64" i="1"/>
  <c r="D98" i="1"/>
  <c r="I104" i="1"/>
  <c r="I100" i="1"/>
  <c r="H106" i="1"/>
  <c r="H102" i="1"/>
  <c r="H110" i="1"/>
  <c r="I109" i="1"/>
  <c r="I105" i="1"/>
  <c r="D106" i="1"/>
  <c r="D102" i="1"/>
  <c r="D110" i="1"/>
  <c r="G98" i="1"/>
  <c r="I99" i="1"/>
  <c r="G110" i="1"/>
  <c r="I111" i="1"/>
  <c r="G106" i="1"/>
  <c r="I107" i="1"/>
  <c r="G102" i="1"/>
  <c r="I103" i="1"/>
  <c r="E103" i="1"/>
  <c r="E108" i="1"/>
  <c r="F108" i="1" s="1"/>
  <c r="E113" i="1"/>
  <c r="F113" i="1" s="1"/>
  <c r="E104" i="1"/>
  <c r="E109" i="1"/>
  <c r="E100" i="1"/>
  <c r="E105" i="1"/>
  <c r="F105" i="1" s="1"/>
  <c r="E111" i="1"/>
  <c r="E101" i="1"/>
  <c r="F101" i="1" s="1"/>
  <c r="E107" i="1"/>
  <c r="E112" i="1"/>
  <c r="F112" i="1" s="1"/>
  <c r="G64" i="1"/>
  <c r="D64" i="1"/>
  <c r="E64" i="1"/>
  <c r="I110" i="1" l="1"/>
  <c r="I106" i="1"/>
  <c r="I98" i="1"/>
  <c r="I102" i="1"/>
  <c r="H114" i="1"/>
  <c r="E106" i="1"/>
  <c r="F107" i="1"/>
  <c r="E110" i="1"/>
  <c r="F111" i="1"/>
  <c r="F110" i="1" s="1"/>
  <c r="F100" i="1"/>
  <c r="E98" i="1"/>
  <c r="F103" i="1"/>
  <c r="E102" i="1"/>
  <c r="G114" i="1"/>
  <c r="D114" i="1"/>
  <c r="I114" i="1" l="1"/>
  <c r="E114" i="1"/>
  <c r="B98" i="1" l="1"/>
  <c r="F99" i="1" l="1"/>
  <c r="F98" i="1" s="1"/>
  <c r="F109" i="1"/>
  <c r="F106" i="1" s="1"/>
  <c r="B102" i="1"/>
  <c r="F104" i="1"/>
  <c r="F102" i="1" s="1"/>
  <c r="I64" i="1"/>
  <c r="B106" i="1" l="1"/>
  <c r="B114" i="1" s="1"/>
  <c r="F114" i="1"/>
</calcChain>
</file>

<file path=xl/comments1.xml><?xml version="1.0" encoding="utf-8"?>
<comments xmlns="http://schemas.openxmlformats.org/spreadsheetml/2006/main">
  <authors>
    <author>Кулешова Ирина Николаевна</author>
  </authors>
  <commentList>
    <comment ref="F52" authorId="0">
      <text>
        <r>
          <rPr>
            <b/>
            <sz val="9"/>
            <color indexed="81"/>
            <rFont val="Tahoma"/>
            <family val="2"/>
            <charset val="204"/>
          </rPr>
          <t>Кулешова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16,7 для Дивногорска
12,5 для Красноярска
</t>
        </r>
      </text>
    </comment>
  </commentList>
</comments>
</file>

<file path=xl/sharedStrings.xml><?xml version="1.0" encoding="utf-8"?>
<sst xmlns="http://schemas.openxmlformats.org/spreadsheetml/2006/main" count="172" uniqueCount="130">
  <si>
    <t>ПРИЛОЖЕНИЕ №3</t>
  </si>
  <si>
    <t>Хар-ка</t>
  </si>
  <si>
    <t>Адрес</t>
  </si>
  <si>
    <t>Объем  Y (м3)</t>
  </si>
  <si>
    <t>g(Ккал/м3*ч*С)</t>
  </si>
  <si>
    <t>T вн.  С</t>
  </si>
  <si>
    <t>Объем подвала (м3)</t>
  </si>
  <si>
    <t>Qот мак (Гкал/ч)</t>
  </si>
  <si>
    <t>Итого:</t>
  </si>
  <si>
    <t>Гкал/час</t>
  </si>
  <si>
    <t>Кол-во дней</t>
  </si>
  <si>
    <t>Кол-во час</t>
  </si>
  <si>
    <t>Qпот =1,15*g*L*0,000001 Гкал/час</t>
  </si>
  <si>
    <t>SQпот=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</si>
  <si>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</si>
  <si>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</si>
  <si>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</si>
  <si>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</si>
  <si>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</si>
  <si>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</si>
  <si>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</si>
  <si>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</si>
  <si>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</si>
  <si>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</si>
  <si>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</si>
  <si>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</si>
  <si>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</si>
  <si>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_____________________________</t>
  </si>
  <si>
    <t>_________________</t>
  </si>
  <si>
    <t>ПРИЛОЖЕНИЕ № 1</t>
  </si>
  <si>
    <t>_____________________</t>
  </si>
  <si>
    <t>К mn</t>
  </si>
  <si>
    <t>SQгвс мак=</t>
  </si>
  <si>
    <t>м.п.</t>
  </si>
  <si>
    <t>Qотоп.  по проекту  Гкал/час</t>
  </si>
  <si>
    <t>K иф - расчетный коэффициент инфильтрации для жилого и общественного здания, не оборудованного приточной системой вентиляции</t>
  </si>
  <si>
    <t>К - коэффициент для зданий законченного строительства на первый отопительный сезон</t>
  </si>
  <si>
    <t>Нормативные потери в т/сетях (Гкал)</t>
  </si>
  <si>
    <t>Qгвс (Гкал/ч)</t>
  </si>
  <si>
    <t>Qгвс мах общ (Гкал/ч)</t>
  </si>
  <si>
    <t>Гкал/час;</t>
  </si>
  <si>
    <t xml:space="preserve"> после прибора учета</t>
  </si>
  <si>
    <t>в том числе:    до прибора учета</t>
  </si>
  <si>
    <t>S Qоб=</t>
  </si>
  <si>
    <t>Qот = Y*g*0,9*( Tвн - (-40))*(1+Киф) *К*0,000001   Гкал/час</t>
  </si>
  <si>
    <t>Kmn - коэффициент, учитывающий потери трубопроводами горячего водоснабжения</t>
  </si>
  <si>
    <r>
      <t>Qгвс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= а*m*p*c*( 65 -t хв )  Гкал/час</t>
    </r>
  </si>
  <si>
    <r>
      <t xml:space="preserve">Диаметр          </t>
    </r>
    <r>
      <rPr>
        <b/>
        <sz val="10"/>
        <rFont val="Times New Roman"/>
        <family val="1"/>
        <charset val="204"/>
      </rPr>
      <t xml:space="preserve"> (мм)</t>
    </r>
  </si>
  <si>
    <r>
      <t xml:space="preserve">Длина         </t>
    </r>
    <r>
      <rPr>
        <b/>
        <sz val="10"/>
        <rFont val="Times New Roman"/>
        <family val="1"/>
        <charset val="204"/>
      </rPr>
      <t>(м)</t>
    </r>
  </si>
  <si>
    <r>
      <t xml:space="preserve">g </t>
    </r>
    <r>
      <rPr>
        <sz val="10"/>
        <rFont val="Times New Roman"/>
        <family val="1"/>
        <charset val="204"/>
      </rPr>
      <t xml:space="preserve">  Ккал/м*ч</t>
    </r>
  </si>
  <si>
    <r>
      <t>Q пот</t>
    </r>
    <r>
      <rPr>
        <sz val="10"/>
        <rFont val="Times New Roman"/>
        <family val="1"/>
        <charset val="204"/>
      </rPr>
      <t xml:space="preserve"> Гкал/час</t>
    </r>
  </si>
  <si>
    <r>
      <t xml:space="preserve">Уд.объем воды 1м.тр-да </t>
    </r>
    <r>
      <rPr>
        <b/>
        <sz val="10"/>
        <rFont val="Times New Roman"/>
        <family val="1"/>
        <charset val="204"/>
      </rPr>
      <t xml:space="preserve"> м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>/м</t>
    </r>
  </si>
  <si>
    <r>
      <t>Qгвс  проект.</t>
    </r>
    <r>
      <rPr>
        <sz val="10"/>
        <rFont val="Times New Roman"/>
        <family val="1"/>
        <charset val="204"/>
      </rPr>
      <t xml:space="preserve">  (Гкал/ч)</t>
    </r>
  </si>
  <si>
    <r>
      <t>Qгвс  пот</t>
    </r>
    <r>
      <rPr>
        <sz val="10"/>
        <rFont val="Times New Roman"/>
        <family val="1"/>
        <charset val="204"/>
      </rPr>
      <t xml:space="preserve">  (Гкал/ч)</t>
    </r>
  </si>
  <si>
    <t>Тепловая сеть</t>
  </si>
  <si>
    <r>
      <t xml:space="preserve">Qгвс </t>
    </r>
    <r>
      <rPr>
        <sz val="10"/>
        <rFont val="Times New Roman"/>
        <family val="1"/>
        <charset val="204"/>
      </rPr>
      <t xml:space="preserve"> ср.час.  (Гкал/ч)</t>
    </r>
  </si>
  <si>
    <t>Qгвс ср.час.=</t>
  </si>
  <si>
    <t>Норматив потребле-ния на 1м2     Гкал</t>
  </si>
  <si>
    <t>Месячное потребление Гкал</t>
  </si>
  <si>
    <t>S общ. м2</t>
  </si>
  <si>
    <t>Нормативная утечка:</t>
  </si>
  <si>
    <r>
      <t>К</t>
    </r>
    <r>
      <rPr>
        <sz val="10"/>
        <rFont val="Times New Roman"/>
        <family val="1"/>
        <charset val="204"/>
      </rPr>
      <t>иф</t>
    </r>
  </si>
  <si>
    <t>______________________________</t>
  </si>
  <si>
    <r>
      <t xml:space="preserve">Емкость      </t>
    </r>
    <r>
      <rPr>
        <b/>
        <sz val="10"/>
        <rFont val="Times New Roman"/>
        <family val="1"/>
        <charset val="204"/>
      </rPr>
      <t xml:space="preserve"> м3</t>
    </r>
  </si>
  <si>
    <t>м3/час</t>
  </si>
  <si>
    <t>в том числе по нагрузке:</t>
  </si>
  <si>
    <r>
      <t>a                            н</t>
    </r>
    <r>
      <rPr>
        <sz val="10"/>
        <rFont val="Times New Roman"/>
        <family val="1"/>
        <charset val="204"/>
      </rPr>
      <t xml:space="preserve">орма   л/час </t>
    </r>
  </si>
  <si>
    <t>Кол-во Гкал на отопление по нормативу</t>
  </si>
  <si>
    <t xml:space="preserve">Кол-во Гкал на гвс  </t>
  </si>
  <si>
    <t>Расход:</t>
  </si>
  <si>
    <t>Мах.разбор:</t>
  </si>
  <si>
    <t>Количество калориферных установок</t>
  </si>
  <si>
    <t>Тип  калориферных установок, наличие автоматики</t>
  </si>
  <si>
    <t>Тип  отопительных  приборов</t>
  </si>
  <si>
    <t>Дата подключения здания к теплотрассе</t>
  </si>
  <si>
    <t xml:space="preserve">Нагрузка на отопление по проекту либо согласно формуле:    </t>
  </si>
  <si>
    <r>
      <t>Нагрузка на горячее водоснабжение по проекту либо согласно формуле</t>
    </r>
    <r>
      <rPr>
        <sz val="12"/>
        <rFont val="Times New Roman"/>
        <family val="1"/>
        <charset val="204"/>
      </rPr>
      <t>:</t>
    </r>
  </si>
  <si>
    <t xml:space="preserve"> Всего</t>
  </si>
  <si>
    <t>через изоляцию</t>
  </si>
  <si>
    <t>с утечкой воды</t>
  </si>
  <si>
    <t>в т.ч.</t>
  </si>
  <si>
    <t>ТСО</t>
  </si>
  <si>
    <t>Потребитель</t>
  </si>
  <si>
    <t>Период</t>
  </si>
  <si>
    <t>Количество тепловой энергии, Гкал</t>
  </si>
  <si>
    <t>Отопление</t>
  </si>
  <si>
    <t>Вентиляция</t>
  </si>
  <si>
    <t xml:space="preserve">ГВС </t>
  </si>
  <si>
    <t>Потери тепловой энергии в тепловых сетях</t>
  </si>
  <si>
    <t>Всего</t>
  </si>
  <si>
    <t>Нормативная утечка</t>
  </si>
  <si>
    <t>1 квартал, в том числе:</t>
  </si>
  <si>
    <t>2 квартал, в том числе:</t>
  </si>
  <si>
    <t>3 квартал, в том числе:</t>
  </si>
  <si>
    <t>4 квартал, в том числе:</t>
  </si>
  <si>
    <t>Итого за год:</t>
  </si>
  <si>
    <t>Примечание: Величина потребления тепловой энергии и горячей воды по абоненту указана ориентировочно. Количество тепла на отопление и вентиляцию зависит от температуры наружного воздуха, определено по среднестатистическим месячным температурам. При отклонении средних температур по месяцам от среднестатистических фактические расходы тепла могут изменяться в ту или другую сторону.</t>
  </si>
  <si>
    <t>Количество теплоносителя, м3</t>
  </si>
  <si>
    <t>ОРИЕНТИРОВОЧНАЯ ВЕЛИЧИНА ПОТРЕБЛЕНИЯ ТЕПЛОВОЙ ЭНЕРГИИ И ТЕПЛОНОСИТЕЛЯ (ГОРЯЧЕЙ ВОДЫ)</t>
  </si>
  <si>
    <t>Емкость системы (м3)</t>
  </si>
  <si>
    <t>Нормативная утечка, куб.м</t>
  </si>
  <si>
    <t>Q вен. ср.час. Гкал</t>
  </si>
  <si>
    <t>Q вен. мах Гкал</t>
  </si>
  <si>
    <t xml:space="preserve">Кол-во Гкал на отопление </t>
  </si>
  <si>
    <t>Кол-во Гкал на вентиляцию</t>
  </si>
  <si>
    <t>Нормативная утечка систем (м3/час)</t>
  </si>
  <si>
    <t>Нормативная утечка (м3/час)</t>
  </si>
  <si>
    <t xml:space="preserve">ГВС  </t>
  </si>
  <si>
    <t xml:space="preserve">Кол-во  теплоносителя на гвс (м3) </t>
  </si>
  <si>
    <t>S Qот мах =</t>
  </si>
  <si>
    <r>
      <t>Qгвс = Qгвс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+ Q гвс пот</t>
    </r>
  </si>
  <si>
    <r>
      <t>Q гвс пот = Q гвс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* Кmn </t>
    </r>
  </si>
  <si>
    <t>Нормативные потери в тепловых сетях:</t>
  </si>
  <si>
    <t>Чугунные-радиаторы</t>
  </si>
  <si>
    <r>
      <t>m</t>
    </r>
    <r>
      <rPr>
        <sz val="8"/>
        <rFont val="Times New Roman"/>
        <family val="1"/>
        <charset val="204"/>
      </rPr>
      <t xml:space="preserve">  кол-во  кранов; кол-во учащихся</t>
    </r>
  </si>
  <si>
    <r>
      <t xml:space="preserve">qo            </t>
    </r>
    <r>
      <rPr>
        <sz val="10"/>
        <rFont val="Times New Roman"/>
        <family val="1"/>
        <charset val="204"/>
      </rPr>
      <t xml:space="preserve"> Расход теп. на 1 м2  ( вт/м 2 )</t>
    </r>
  </si>
  <si>
    <t>СВЕДЕНИЯ ОБ ОБЪЕКТАХ, ПОДКЛЮЧЕННЫХ К ТЕПЛОТРАССЕ</t>
  </si>
  <si>
    <t>поставки горячей воды)</t>
  </si>
  <si>
    <t>Средняя величина за сутки часового потребления разбора теплоносителя горячей воды</t>
  </si>
  <si>
    <t>МУП ЭС</t>
  </si>
  <si>
    <t>Регистры</t>
  </si>
  <si>
    <t>из системы отопления</t>
  </si>
  <si>
    <t>Исполнитель: Крамар Кирилл Викторович</t>
  </si>
  <si>
    <t>тел.8(39144) 3-31-91</t>
  </si>
  <si>
    <t>потери от наружной стены здания до приборов учета учебного корпуса</t>
  </si>
  <si>
    <t>потери от наружной стены здания до приборов учета мастерские</t>
  </si>
  <si>
    <t xml:space="preserve">Потребитель:  </t>
  </si>
  <si>
    <t>№ ____ от "___"__________201__г.</t>
  </si>
  <si>
    <t>( к муниципальному контракту теплоснабжения и</t>
  </si>
  <si>
    <t>№ ___  от "___"__________201__г.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</si>
</sst>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#,##0.00&quot;р.&quot;"/>
    <numFmt numFmtId="167" formatCode="0.000"/>
    <numFmt numFmtId="168" formatCode="0.00000"/>
  </numFmts>
  <fonts count="32" x14ac:knownFonts="1">
    <font>
      <sz val="1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164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/>
    <xf numFmtId="0" fontId="2" fillId="0" borderId="0" xfId="0" applyFont="1" applyFill="1"/>
    <xf numFmtId="164" fontId="6" fillId="0" borderId="0" xfId="0" applyNumberFormat="1" applyFont="1" applyFill="1"/>
    <xf numFmtId="0" fontId="6" fillId="0" borderId="0" xfId="0" applyFont="1" applyFill="1"/>
    <xf numFmtId="165" fontId="3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shrinkToFit="1"/>
    </xf>
    <xf numFmtId="165" fontId="3" fillId="0" borderId="1" xfId="0" applyNumberFormat="1" applyFont="1" applyFill="1" applyBorder="1"/>
    <xf numFmtId="164" fontId="2" fillId="0" borderId="1" xfId="0" applyNumberFormat="1" applyFont="1" applyFill="1" applyBorder="1"/>
    <xf numFmtId="0" fontId="3" fillId="0" borderId="0" xfId="0" applyNumberFormat="1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5" fontId="2" fillId="0" borderId="0" xfId="0" applyNumberFormat="1" applyFont="1" applyFill="1"/>
    <xf numFmtId="49" fontId="3" fillId="0" borderId="0" xfId="0" applyNumberFormat="1" applyFont="1" applyFill="1" applyBorder="1"/>
    <xf numFmtId="2" fontId="2" fillId="0" borderId="0" xfId="0" applyNumberFormat="1" applyFont="1" applyFill="1"/>
    <xf numFmtId="0" fontId="3" fillId="0" borderId="0" xfId="0" applyFont="1" applyFill="1" applyBorder="1"/>
    <xf numFmtId="0" fontId="3" fillId="0" borderId="2" xfId="0" applyNumberFormat="1" applyFont="1" applyFill="1" applyBorder="1"/>
    <xf numFmtId="165" fontId="3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0" fontId="12" fillId="0" borderId="0" xfId="0" applyFont="1" applyFill="1"/>
    <xf numFmtId="0" fontId="16" fillId="0" borderId="0" xfId="0" applyFont="1" applyFill="1"/>
    <xf numFmtId="164" fontId="17" fillId="0" borderId="0" xfId="0" applyNumberFormat="1" applyFont="1" applyFill="1"/>
    <xf numFmtId="0" fontId="17" fillId="0" borderId="0" xfId="0" applyFont="1" applyFill="1"/>
    <xf numFmtId="0" fontId="13" fillId="0" borderId="0" xfId="0" applyFont="1" applyFill="1"/>
    <xf numFmtId="164" fontId="13" fillId="0" borderId="0" xfId="0" applyNumberFormat="1" applyFont="1" applyFill="1"/>
    <xf numFmtId="0" fontId="13" fillId="0" borderId="0" xfId="0" applyFont="1" applyFill="1" applyBorder="1"/>
    <xf numFmtId="0" fontId="18" fillId="0" borderId="0" xfId="0" applyFont="1" applyFill="1"/>
    <xf numFmtId="0" fontId="0" fillId="0" borderId="0" xfId="0" applyAlignment="1"/>
    <xf numFmtId="0" fontId="3" fillId="0" borderId="0" xfId="0" applyFont="1" applyAlignment="1">
      <alignment shrinkToFit="1"/>
    </xf>
    <xf numFmtId="164" fontId="3" fillId="0" borderId="1" xfId="0" applyNumberFormat="1" applyFont="1" applyFill="1" applyBorder="1"/>
    <xf numFmtId="0" fontId="2" fillId="0" borderId="0" xfId="0" applyFont="1" applyFill="1" applyAlignment="1">
      <alignment shrinkToFit="1"/>
    </xf>
    <xf numFmtId="0" fontId="23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9" fillId="0" borderId="0" xfId="0" applyNumberFormat="1" applyFont="1" applyFill="1"/>
    <xf numFmtId="166" fontId="2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shrinkToFit="1"/>
    </xf>
    <xf numFmtId="0" fontId="2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4" fillId="0" borderId="6" xfId="0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0" fontId="2" fillId="0" borderId="4" xfId="0" applyFont="1" applyFill="1" applyBorder="1"/>
    <xf numFmtId="0" fontId="14" fillId="0" borderId="0" xfId="0" applyFont="1" applyFill="1" applyBorder="1"/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/>
    <xf numFmtId="0" fontId="2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Alignment="1">
      <alignment shrinkToFit="1"/>
    </xf>
    <xf numFmtId="165" fontId="24" fillId="0" borderId="10" xfId="0" applyNumberFormat="1" applyFont="1" applyFill="1" applyBorder="1"/>
    <xf numFmtId="165" fontId="24" fillId="0" borderId="0" xfId="0" applyNumberFormat="1" applyFont="1" applyFill="1" applyBorder="1"/>
    <xf numFmtId="0" fontId="0" fillId="0" borderId="0" xfId="0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168" fontId="3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15" fillId="0" borderId="0" xfId="0" applyFont="1" applyFill="1" applyAlignment="1"/>
    <xf numFmtId="0" fontId="20" fillId="0" borderId="1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/>
    <xf numFmtId="164" fontId="13" fillId="0" borderId="1" xfId="0" applyNumberFormat="1" applyFont="1" applyFill="1" applyBorder="1"/>
    <xf numFmtId="165" fontId="13" fillId="0" borderId="2" xfId="0" applyNumberFormat="1" applyFont="1" applyFill="1" applyBorder="1"/>
    <xf numFmtId="164" fontId="13" fillId="0" borderId="2" xfId="0" applyNumberFormat="1" applyFont="1" applyFill="1" applyBorder="1"/>
    <xf numFmtId="165" fontId="13" fillId="0" borderId="1" xfId="0" applyNumberFormat="1" applyFont="1" applyFill="1" applyBorder="1"/>
    <xf numFmtId="165" fontId="13" fillId="0" borderId="8" xfId="0" applyNumberFormat="1" applyFont="1" applyFill="1" applyBorder="1"/>
    <xf numFmtId="167" fontId="13" fillId="0" borderId="0" xfId="0" applyNumberFormat="1" applyFont="1" applyFill="1"/>
    <xf numFmtId="165" fontId="29" fillId="2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wrapText="1"/>
    </xf>
    <xf numFmtId="2" fontId="30" fillId="2" borderId="1" xfId="0" applyNumberFormat="1" applyFont="1" applyFill="1" applyBorder="1" applyAlignment="1"/>
    <xf numFmtId="0" fontId="3" fillId="0" borderId="1" xfId="0" applyFont="1" applyFill="1" applyBorder="1" applyAlignment="1">
      <alignment vertical="center" shrinkToFi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/>
    <xf numFmtId="0" fontId="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 shrinkToFit="1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6" xfId="0" applyFont="1" applyFill="1" applyBorder="1" applyAlignment="1"/>
    <xf numFmtId="0" fontId="13" fillId="0" borderId="4" xfId="0" applyFont="1" applyBorder="1" applyAlignment="1"/>
    <xf numFmtId="0" fontId="2" fillId="0" borderId="0" xfId="0" applyFont="1" applyFill="1" applyAlignment="1">
      <alignment shrinkToFit="1"/>
    </xf>
    <xf numFmtId="0" fontId="3" fillId="0" borderId="0" xfId="0" applyFont="1" applyAlignment="1">
      <alignment shrinkToFi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shrinkToFit="1"/>
    </xf>
    <xf numFmtId="0" fontId="22" fillId="0" borderId="0" xfId="0" applyFont="1" applyAlignment="1">
      <alignment shrinkToFit="1"/>
    </xf>
    <xf numFmtId="165" fontId="24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15" fillId="0" borderId="6" xfId="0" applyFont="1" applyFill="1" applyBorder="1" applyAlignment="1"/>
    <xf numFmtId="0" fontId="13" fillId="0" borderId="1" xfId="0" applyFont="1" applyFill="1" applyBorder="1" applyAlignment="1"/>
    <xf numFmtId="0" fontId="13" fillId="0" borderId="1" xfId="0" applyFont="1" applyBorder="1" applyAlignment="1"/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5" fillId="2" borderId="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12" fillId="0" borderId="0" xfId="0" applyFont="1" applyFill="1" applyAlignment="1"/>
    <xf numFmtId="0" fontId="0" fillId="0" borderId="0" xfId="0" applyAlignment="1"/>
    <xf numFmtId="0" fontId="19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1"/>
  <sheetViews>
    <sheetView tabSelected="1" view="pageBreakPreview" topLeftCell="A69" zoomScale="90" zoomScaleNormal="100" zoomScaleSheetLayoutView="90" workbookViewId="0">
      <selection activeCell="Q97" sqref="Q97"/>
    </sheetView>
  </sheetViews>
  <sheetFormatPr defaultRowHeight="15" x14ac:dyDescent="0.25"/>
  <cols>
    <col min="1" max="1" width="12.140625" style="2" customWidth="1"/>
    <col min="2" max="2" width="16.7109375" style="2" customWidth="1"/>
    <col min="3" max="3" width="10.140625" style="2" customWidth="1"/>
    <col min="4" max="4" width="9.140625" style="2" customWidth="1"/>
    <col min="5" max="5" width="8.28515625" style="2" customWidth="1"/>
    <col min="6" max="6" width="8.42578125" style="2" customWidth="1"/>
    <col min="7" max="7" width="8.7109375" style="2" customWidth="1"/>
    <col min="8" max="8" width="9.5703125" style="2" customWidth="1"/>
    <col min="9" max="9" width="8.85546875" style="2" customWidth="1"/>
    <col min="10" max="10" width="9.42578125" style="2" customWidth="1"/>
    <col min="11" max="12" width="8.7109375" style="2" customWidth="1"/>
    <col min="13" max="13" width="8.85546875" style="2" customWidth="1"/>
    <col min="14" max="14" width="8.140625" style="2" customWidth="1"/>
    <col min="15" max="15" width="9" style="2" customWidth="1"/>
    <col min="16" max="16" width="9.5703125" style="2" customWidth="1"/>
    <col min="17" max="17" width="8.5703125" style="2" customWidth="1"/>
    <col min="18" max="18" width="8.42578125" style="2" customWidth="1"/>
    <col min="19" max="19" width="9.42578125" style="2" customWidth="1"/>
    <col min="20" max="20" width="8.85546875" style="2" customWidth="1"/>
    <col min="21" max="21" width="8.7109375" style="2" customWidth="1"/>
    <col min="22" max="16384" width="9.140625" style="2"/>
  </cols>
  <sheetData>
    <row r="1" spans="1:22" ht="18.75" x14ac:dyDescent="0.3">
      <c r="B1" s="46" t="s">
        <v>116</v>
      </c>
      <c r="C1" s="3"/>
      <c r="D1" s="3"/>
      <c r="R1" s="47" t="s">
        <v>0</v>
      </c>
    </row>
    <row r="2" spans="1:22" ht="15" customHeight="1" x14ac:dyDescent="0.3">
      <c r="B2" s="46"/>
      <c r="C2" s="3"/>
      <c r="D2" s="3"/>
    </row>
    <row r="3" spans="1:22" ht="15.75" x14ac:dyDescent="0.25">
      <c r="A3" s="116" t="s">
        <v>126</v>
      </c>
      <c r="B3" s="116"/>
      <c r="C3" s="116"/>
      <c r="D3" s="116"/>
      <c r="E3" s="116"/>
      <c r="F3" s="116"/>
      <c r="H3" s="3"/>
      <c r="I3" s="3"/>
      <c r="J3" s="3"/>
      <c r="L3" s="3"/>
      <c r="O3" s="63"/>
      <c r="P3" s="102"/>
      <c r="R3" s="2" t="s">
        <v>128</v>
      </c>
      <c r="S3" s="103"/>
      <c r="T3" s="103"/>
      <c r="U3" s="102"/>
    </row>
    <row r="4" spans="1:22" x14ac:dyDescent="0.25">
      <c r="B4" s="4"/>
      <c r="C4" s="3"/>
      <c r="D4" s="3"/>
      <c r="E4" s="3"/>
      <c r="F4" s="3"/>
      <c r="H4" s="3"/>
      <c r="I4" s="3"/>
      <c r="J4" s="3"/>
      <c r="L4" s="3"/>
      <c r="O4" s="110"/>
      <c r="P4" s="110"/>
      <c r="R4" s="2" t="s">
        <v>117</v>
      </c>
      <c r="S4" s="111"/>
      <c r="T4" s="111"/>
      <c r="U4" s="110"/>
    </row>
    <row r="5" spans="1:22" x14ac:dyDescent="0.25">
      <c r="G5" s="5"/>
      <c r="K5" s="55"/>
      <c r="L5" s="55"/>
      <c r="O5" s="55"/>
      <c r="P5" s="101"/>
      <c r="Q5" s="55"/>
      <c r="R5" s="115" t="s">
        <v>127</v>
      </c>
    </row>
    <row r="6" spans="1:22" s="51" customFormat="1" ht="15.75" x14ac:dyDescent="0.25">
      <c r="A6" s="48" t="s">
        <v>75</v>
      </c>
      <c r="B6" s="49"/>
      <c r="C6" s="50"/>
      <c r="D6" s="50"/>
      <c r="E6" s="50"/>
      <c r="F6" s="50"/>
      <c r="G6" s="50"/>
      <c r="H6" s="50"/>
      <c r="I6" s="50"/>
      <c r="J6" s="50"/>
      <c r="N6" s="59"/>
    </row>
    <row r="7" spans="1:22" ht="15.75" customHeight="1" x14ac:dyDescent="0.25">
      <c r="A7" s="6" t="s">
        <v>44</v>
      </c>
      <c r="B7" s="7"/>
      <c r="C7" s="8"/>
      <c r="D7" s="8"/>
      <c r="H7" s="9"/>
      <c r="I7" s="9"/>
    </row>
    <row r="8" spans="1:22" ht="12.75" customHeight="1" x14ac:dyDescent="0.25">
      <c r="A8" s="6" t="s">
        <v>35</v>
      </c>
      <c r="B8" s="7"/>
      <c r="C8" s="8"/>
      <c r="D8" s="8"/>
      <c r="H8" s="9"/>
      <c r="I8" s="9"/>
    </row>
    <row r="9" spans="1:22" ht="15" customHeight="1" x14ac:dyDescent="0.25">
      <c r="A9" s="163" t="s">
        <v>36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56"/>
      <c r="P9" s="104"/>
    </row>
    <row r="10" spans="1:22" s="42" customFormat="1" ht="99" customHeight="1" x14ac:dyDescent="0.2">
      <c r="A10" s="43" t="s">
        <v>1</v>
      </c>
      <c r="B10" s="39" t="s">
        <v>2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34</v>
      </c>
      <c r="H10" s="44" t="s">
        <v>7</v>
      </c>
      <c r="I10" s="43" t="s">
        <v>102</v>
      </c>
      <c r="J10" s="43" t="s">
        <v>101</v>
      </c>
      <c r="K10" s="44" t="s">
        <v>57</v>
      </c>
      <c r="L10" s="44" t="s">
        <v>59</v>
      </c>
      <c r="M10" s="44" t="s">
        <v>58</v>
      </c>
      <c r="N10" s="44" t="s">
        <v>61</v>
      </c>
      <c r="O10" s="64" t="s">
        <v>99</v>
      </c>
      <c r="P10" s="64" t="s">
        <v>105</v>
      </c>
      <c r="Q10" s="44" t="s">
        <v>115</v>
      </c>
      <c r="R10" s="43" t="s">
        <v>54</v>
      </c>
      <c r="S10" s="43" t="s">
        <v>73</v>
      </c>
      <c r="T10" s="43" t="s">
        <v>71</v>
      </c>
      <c r="U10" s="43" t="s">
        <v>72</v>
      </c>
      <c r="V10" s="43" t="s">
        <v>74</v>
      </c>
    </row>
    <row r="11" spans="1:22" s="42" customFormat="1" ht="31.5" customHeight="1" x14ac:dyDescent="0.2">
      <c r="A11" s="134"/>
      <c r="B11" s="152"/>
      <c r="C11" s="145"/>
      <c r="D11" s="146"/>
      <c r="E11" s="147">
        <v>16</v>
      </c>
      <c r="F11" s="148"/>
      <c r="G11" s="65"/>
      <c r="H11" s="149">
        <f>ROUND(C11*D11*0.9*(40+E11)*(1+N11)*0.000001+G11+F11*D11*0.9*0.4*(40+E11)*0.000001+L11*Q11*0.86*0.00001*1,4)</f>
        <v>0</v>
      </c>
      <c r="I11" s="150"/>
      <c r="J11" s="65"/>
      <c r="K11" s="65"/>
      <c r="L11" s="148"/>
      <c r="M11" s="148">
        <f>K11*L11</f>
        <v>0</v>
      </c>
      <c r="N11" s="65"/>
      <c r="O11" s="151">
        <f>H11*19.5*0.961*0.99+I11*8.5*0.96*0.99</f>
        <v>0</v>
      </c>
      <c r="P11" s="151">
        <f>O11*0.0025</f>
        <v>0</v>
      </c>
      <c r="Q11" s="109"/>
      <c r="R11" s="78" t="s">
        <v>119</v>
      </c>
      <c r="S11" s="117" t="s">
        <v>113</v>
      </c>
      <c r="T11" s="78"/>
      <c r="U11" s="78"/>
      <c r="V11" s="78"/>
    </row>
    <row r="12" spans="1:22" s="42" customFormat="1" ht="31.5" customHeight="1" x14ac:dyDescent="0.2">
      <c r="A12" s="134"/>
      <c r="B12" s="153"/>
      <c r="C12" s="145"/>
      <c r="D12" s="146"/>
      <c r="E12" s="147">
        <v>16</v>
      </c>
      <c r="F12" s="148"/>
      <c r="G12" s="65"/>
      <c r="H12" s="149">
        <f>ROUND(C12*D12*0.9*(40+E12)*(1+N12)*0.000001+G12+F12*D12*0.9*0.4*(40+E12)*0.000001+L12*Q12*0.86*0.00001*1,4)</f>
        <v>0</v>
      </c>
      <c r="I12" s="150"/>
      <c r="J12" s="65"/>
      <c r="K12" s="65"/>
      <c r="L12" s="148"/>
      <c r="M12" s="148">
        <f>K12*L12</f>
        <v>0</v>
      </c>
      <c r="N12" s="65"/>
      <c r="O12" s="151">
        <f t="shared" ref="O12" si="0">H12*19.5*0.961*0.99+I12*8.5*0.96*0.99</f>
        <v>0</v>
      </c>
      <c r="P12" s="151">
        <f>O12*0.0025</f>
        <v>0</v>
      </c>
      <c r="Q12" s="109"/>
      <c r="R12" s="78" t="s">
        <v>119</v>
      </c>
      <c r="S12" s="117" t="s">
        <v>113</v>
      </c>
      <c r="T12" s="78"/>
      <c r="U12" s="78"/>
      <c r="V12" s="78"/>
    </row>
    <row r="13" spans="1:22" customFormat="1" ht="23.25" customHeight="1" x14ac:dyDescent="0.2">
      <c r="A13" s="134"/>
      <c r="B13" s="154"/>
      <c r="C13" s="145"/>
      <c r="D13" s="146"/>
      <c r="E13" s="147">
        <v>10</v>
      </c>
      <c r="F13" s="148"/>
      <c r="G13" s="65"/>
      <c r="H13" s="149">
        <f>ROUND(C13*D13*0.9*(40+E13)*(1+N13)*0.000001+G13+F13*D13*0.9*0.4*(40+E13)*0.000001+L13*Q13*0.86*0.00001*1,4)</f>
        <v>0</v>
      </c>
      <c r="I13" s="150"/>
      <c r="J13" s="65"/>
      <c r="K13" s="65"/>
      <c r="L13" s="148"/>
      <c r="M13" s="148">
        <f>K13*L13</f>
        <v>0</v>
      </c>
      <c r="N13" s="65"/>
      <c r="O13" s="151">
        <f>H13*37*0.961*0.99+I13*8.5*0.96*0.99</f>
        <v>0</v>
      </c>
      <c r="P13" s="151">
        <f>O13*0.0025</f>
        <v>0</v>
      </c>
      <c r="Q13" s="109"/>
      <c r="R13" s="78" t="s">
        <v>119</v>
      </c>
      <c r="S13" s="117" t="s">
        <v>120</v>
      </c>
      <c r="T13" s="78"/>
      <c r="U13" s="78"/>
      <c r="V13" s="78"/>
    </row>
    <row r="14" spans="1:22" ht="15" customHeight="1" x14ac:dyDescent="0.25">
      <c r="A14" s="96" t="s">
        <v>8</v>
      </c>
      <c r="B14" s="14"/>
      <c r="C14" s="9"/>
      <c r="D14" s="15"/>
      <c r="E14" s="16"/>
      <c r="F14" s="16"/>
      <c r="G14" s="16"/>
      <c r="H14" s="149">
        <f>SUM(H11:H13)</f>
        <v>0</v>
      </c>
      <c r="I14" s="18"/>
      <c r="J14" s="57">
        <f>SUM(J13:J13)</f>
        <v>0</v>
      </c>
      <c r="L14" s="24"/>
      <c r="M14" s="12">
        <f>SUM(M11:M13)</f>
        <v>0</v>
      </c>
      <c r="O14" s="65">
        <f>SUM(O11:O13)</f>
        <v>0</v>
      </c>
      <c r="P14" s="57">
        <f>SUM(P11:P13)</f>
        <v>0</v>
      </c>
      <c r="R14" s="22"/>
    </row>
    <row r="15" spans="1:22" ht="15" customHeight="1" x14ac:dyDescent="0.25"/>
    <row r="16" spans="1:22" ht="15" customHeight="1" x14ac:dyDescent="0.25">
      <c r="A16" s="170" t="s">
        <v>65</v>
      </c>
      <c r="B16" s="171"/>
      <c r="C16" s="18"/>
      <c r="F16" s="6"/>
      <c r="G16" s="83"/>
      <c r="H16" s="71"/>
      <c r="I16" s="20"/>
      <c r="J16" s="18"/>
    </row>
    <row r="17" spans="1:17" ht="15" customHeight="1" x14ac:dyDescent="0.25">
      <c r="A17" s="62" t="s">
        <v>109</v>
      </c>
      <c r="B17" s="62"/>
      <c r="C17" s="18">
        <f>H14</f>
        <v>0</v>
      </c>
      <c r="D17" s="18" t="s">
        <v>9</v>
      </c>
      <c r="F17" s="4"/>
      <c r="H17" s="71"/>
      <c r="I17" s="20"/>
      <c r="J17" s="18"/>
    </row>
    <row r="18" spans="1:17" ht="14.25" customHeight="1" x14ac:dyDescent="0.25">
      <c r="A18" s="62"/>
      <c r="B18" s="76"/>
      <c r="C18" s="18"/>
      <c r="D18" s="18"/>
      <c r="H18" s="21"/>
      <c r="I18" s="6"/>
      <c r="J18" s="18"/>
    </row>
    <row r="19" spans="1:17" s="51" customFormat="1" ht="15.75" x14ac:dyDescent="0.25">
      <c r="A19" s="48" t="s">
        <v>76</v>
      </c>
      <c r="B19" s="52"/>
      <c r="H19" s="53"/>
      <c r="I19" s="53"/>
    </row>
    <row r="20" spans="1:17" s="51" customFormat="1" ht="17.25" x14ac:dyDescent="0.25">
      <c r="A20" s="6" t="s">
        <v>110</v>
      </c>
      <c r="B20" s="4"/>
      <c r="C20" s="2"/>
      <c r="D20" s="2"/>
      <c r="E20" s="2"/>
      <c r="F20" s="2"/>
      <c r="G20" s="2"/>
      <c r="H20" s="22"/>
      <c r="I20" s="53"/>
    </row>
    <row r="21" spans="1:17" ht="16.5" customHeight="1" x14ac:dyDescent="0.25">
      <c r="A21" s="6" t="s">
        <v>46</v>
      </c>
      <c r="B21" s="4"/>
      <c r="E21" s="6"/>
      <c r="F21" s="6" t="s">
        <v>111</v>
      </c>
      <c r="G21" s="6"/>
      <c r="H21" s="9"/>
      <c r="I21" s="9"/>
    </row>
    <row r="22" spans="1:17" x14ac:dyDescent="0.25">
      <c r="A22" s="6" t="s">
        <v>45</v>
      </c>
      <c r="B22" s="4"/>
      <c r="E22" s="6"/>
      <c r="F22" s="6"/>
      <c r="G22" s="6"/>
      <c r="H22" s="9"/>
      <c r="I22" s="9"/>
    </row>
    <row r="23" spans="1:17" s="42" customFormat="1" ht="51" customHeight="1" x14ac:dyDescent="0.2">
      <c r="A23" s="43" t="s">
        <v>1</v>
      </c>
      <c r="B23" s="39" t="s">
        <v>2</v>
      </c>
      <c r="C23" s="60" t="s">
        <v>114</v>
      </c>
      <c r="D23" s="36" t="s">
        <v>66</v>
      </c>
      <c r="E23" s="44" t="s">
        <v>38</v>
      </c>
      <c r="F23" s="45" t="s">
        <v>10</v>
      </c>
      <c r="G23" s="45" t="s">
        <v>11</v>
      </c>
      <c r="H23" s="44" t="s">
        <v>52</v>
      </c>
      <c r="I23" s="44" t="s">
        <v>55</v>
      </c>
      <c r="J23" s="44" t="s">
        <v>53</v>
      </c>
      <c r="K23" s="44" t="s">
        <v>31</v>
      </c>
      <c r="L23" s="44" t="s">
        <v>39</v>
      </c>
      <c r="M23" s="74"/>
      <c r="N23" s="75"/>
      <c r="O23" s="74"/>
      <c r="P23" s="74"/>
      <c r="Q23" s="75"/>
    </row>
    <row r="24" spans="1:17" s="42" customFormat="1" ht="12" customHeight="1" x14ac:dyDescent="0.2">
      <c r="A24" s="138"/>
      <c r="B24" s="152"/>
      <c r="C24" s="43"/>
      <c r="D24" s="45"/>
      <c r="E24" s="141"/>
      <c r="F24" s="45"/>
      <c r="G24" s="45"/>
      <c r="H24" s="44"/>
      <c r="I24" s="13">
        <f>ROUND(L24*F24*G24/732,4)</f>
        <v>0</v>
      </c>
      <c r="J24" s="141"/>
      <c r="K24" s="44"/>
      <c r="L24" s="13">
        <f t="shared" ref="L24:L28" si="1">ROUND(E24+H24+J24,4)</f>
        <v>0</v>
      </c>
      <c r="M24" s="74"/>
      <c r="N24" s="75"/>
      <c r="O24" s="74"/>
      <c r="P24" s="74"/>
      <c r="Q24" s="75"/>
    </row>
    <row r="25" spans="1:17" s="42" customFormat="1" ht="14.25" customHeight="1" x14ac:dyDescent="0.2">
      <c r="A25" s="138"/>
      <c r="B25" s="153"/>
      <c r="C25" s="43"/>
      <c r="D25" s="45"/>
      <c r="E25" s="141"/>
      <c r="F25" s="45"/>
      <c r="G25" s="45"/>
      <c r="H25" s="44"/>
      <c r="I25" s="13">
        <f t="shared" ref="I25:I28" si="2">ROUND(L25*F25*G25/732,4)</f>
        <v>0</v>
      </c>
      <c r="J25" s="141"/>
      <c r="K25" s="44"/>
      <c r="L25" s="13">
        <f t="shared" si="1"/>
        <v>0</v>
      </c>
      <c r="M25" s="74"/>
      <c r="N25" s="75"/>
      <c r="O25" s="74"/>
      <c r="P25" s="74"/>
      <c r="Q25" s="75"/>
    </row>
    <row r="26" spans="1:17" s="42" customFormat="1" ht="11.25" customHeight="1" x14ac:dyDescent="0.2">
      <c r="A26" s="138"/>
      <c r="B26" s="153"/>
      <c r="C26" s="43"/>
      <c r="D26" s="45"/>
      <c r="E26" s="141"/>
      <c r="F26" s="45"/>
      <c r="G26" s="45"/>
      <c r="H26" s="44"/>
      <c r="I26" s="13">
        <f t="shared" si="2"/>
        <v>0</v>
      </c>
      <c r="J26" s="141"/>
      <c r="K26" s="44"/>
      <c r="L26" s="13">
        <f t="shared" si="1"/>
        <v>0</v>
      </c>
      <c r="M26" s="155" t="s">
        <v>121</v>
      </c>
      <c r="N26" s="156"/>
      <c r="O26" s="156"/>
      <c r="P26" s="74"/>
      <c r="Q26" s="75"/>
    </row>
    <row r="27" spans="1:17" s="42" customFormat="1" ht="12.75" customHeight="1" x14ac:dyDescent="0.2">
      <c r="A27" s="138"/>
      <c r="B27" s="153"/>
      <c r="C27" s="43"/>
      <c r="D27" s="45"/>
      <c r="E27" s="141"/>
      <c r="F27" s="45"/>
      <c r="G27" s="45"/>
      <c r="H27" s="44"/>
      <c r="I27" s="13">
        <f t="shared" si="2"/>
        <v>0</v>
      </c>
      <c r="J27" s="141"/>
      <c r="K27" s="44"/>
      <c r="L27" s="13">
        <f t="shared" si="1"/>
        <v>0</v>
      </c>
      <c r="M27" s="155" t="s">
        <v>121</v>
      </c>
      <c r="N27" s="156"/>
      <c r="O27" s="156"/>
      <c r="P27" s="74"/>
      <c r="Q27" s="75"/>
    </row>
    <row r="28" spans="1:17" s="42" customFormat="1" ht="12" customHeight="1" x14ac:dyDescent="0.2">
      <c r="A28" s="138"/>
      <c r="B28" s="153"/>
      <c r="C28" s="43"/>
      <c r="D28" s="45"/>
      <c r="E28" s="141"/>
      <c r="F28" s="45"/>
      <c r="G28" s="45"/>
      <c r="H28" s="44"/>
      <c r="I28" s="13">
        <f t="shared" si="2"/>
        <v>0</v>
      </c>
      <c r="J28" s="141"/>
      <c r="K28" s="44"/>
      <c r="L28" s="13">
        <f t="shared" si="1"/>
        <v>0</v>
      </c>
      <c r="M28" s="155" t="s">
        <v>121</v>
      </c>
      <c r="N28" s="156"/>
      <c r="O28" s="156"/>
      <c r="P28" s="74"/>
      <c r="Q28" s="75"/>
    </row>
    <row r="29" spans="1:17" ht="14.25" customHeight="1" x14ac:dyDescent="0.25">
      <c r="A29" s="139"/>
      <c r="B29" s="154"/>
      <c r="C29" s="140"/>
      <c r="D29" s="45"/>
      <c r="E29" s="142"/>
      <c r="F29" s="45"/>
      <c r="G29" s="143"/>
      <c r="H29" s="13"/>
      <c r="I29" s="13">
        <f>ROUND(L29*F29*G29/732,4)</f>
        <v>0</v>
      </c>
      <c r="J29" s="142"/>
      <c r="K29" s="44"/>
      <c r="L29" s="13">
        <f>ROUND(E29+H29+J29,4)</f>
        <v>0</v>
      </c>
      <c r="M29" s="155" t="s">
        <v>121</v>
      </c>
      <c r="N29" s="156"/>
      <c r="O29" s="156"/>
      <c r="P29" s="22"/>
      <c r="Q29" s="9"/>
    </row>
    <row r="30" spans="1:17" x14ac:dyDescent="0.25">
      <c r="A30" s="23" t="s">
        <v>8</v>
      </c>
      <c r="B30" s="14"/>
      <c r="C30" s="16"/>
      <c r="D30" s="9"/>
      <c r="E30" s="17"/>
      <c r="F30" s="18"/>
      <c r="G30" s="18"/>
      <c r="H30" s="1"/>
      <c r="I30" s="66">
        <f>SUM(I24:I29)</f>
        <v>0</v>
      </c>
      <c r="J30" s="24"/>
      <c r="L30" s="66">
        <f>SUM(L24:L29)</f>
        <v>0</v>
      </c>
      <c r="M30" s="22"/>
      <c r="N30" s="9"/>
      <c r="O30" s="22"/>
      <c r="P30" s="22"/>
      <c r="Q30" s="9"/>
    </row>
    <row r="31" spans="1:17" x14ac:dyDescent="0.25">
      <c r="A31" s="58" t="s">
        <v>32</v>
      </c>
      <c r="B31" s="1">
        <f>L30</f>
        <v>0</v>
      </c>
      <c r="C31" s="6" t="s">
        <v>9</v>
      </c>
      <c r="E31" s="6"/>
      <c r="F31" s="6"/>
      <c r="G31" s="6"/>
      <c r="H31" s="14"/>
      <c r="I31" s="14"/>
    </row>
    <row r="32" spans="1:17" x14ac:dyDescent="0.25">
      <c r="A32" s="11" t="s">
        <v>56</v>
      </c>
      <c r="B32" s="1">
        <f>I30</f>
        <v>0</v>
      </c>
      <c r="C32" s="6" t="s">
        <v>9</v>
      </c>
    </row>
    <row r="33" spans="1:26" x14ac:dyDescent="0.25">
      <c r="A33" s="77"/>
      <c r="B33" s="1"/>
      <c r="C33" s="6"/>
    </row>
    <row r="34" spans="1:26" ht="15.75" x14ac:dyDescent="0.25">
      <c r="A34" s="48" t="s">
        <v>112</v>
      </c>
      <c r="B34" s="1"/>
      <c r="C34" s="6"/>
    </row>
    <row r="35" spans="1:26" x14ac:dyDescent="0.25">
      <c r="A35" s="6" t="s">
        <v>12</v>
      </c>
      <c r="B35" s="19"/>
      <c r="C35" s="6"/>
      <c r="E35" s="25"/>
      <c r="F35" s="25"/>
      <c r="G35" s="25"/>
      <c r="H35" s="14"/>
      <c r="I35" s="14"/>
      <c r="J35" s="26"/>
      <c r="K35" s="26"/>
      <c r="L35" s="26"/>
    </row>
    <row r="36" spans="1:26" s="42" customFormat="1" ht="53.25" customHeight="1" x14ac:dyDescent="0.2">
      <c r="A36" s="39" t="s">
        <v>47</v>
      </c>
      <c r="B36" s="39" t="s">
        <v>48</v>
      </c>
      <c r="C36" s="37" t="s">
        <v>49</v>
      </c>
      <c r="D36" s="37" t="s">
        <v>50</v>
      </c>
      <c r="E36" s="39" t="s">
        <v>51</v>
      </c>
      <c r="F36" s="39" t="s">
        <v>63</v>
      </c>
      <c r="G36" s="39" t="s">
        <v>106</v>
      </c>
      <c r="H36" s="40"/>
      <c r="I36" s="40"/>
      <c r="J36" s="41"/>
      <c r="K36" s="41"/>
      <c r="L36" s="41"/>
    </row>
    <row r="37" spans="1:26" s="42" customFormat="1" x14ac:dyDescent="0.2">
      <c r="A37" s="98"/>
      <c r="B37" s="135"/>
      <c r="C37" s="99"/>
      <c r="D37" s="28">
        <f>ROUND(1.15*C37*B37*0.000001,4)</f>
        <v>0</v>
      </c>
      <c r="E37" s="10"/>
      <c r="F37" s="97"/>
      <c r="G37" s="112">
        <f>F37*0.0025</f>
        <v>0</v>
      </c>
      <c r="H37" s="107" t="s">
        <v>124</v>
      </c>
      <c r="I37" s="107"/>
      <c r="J37" s="107"/>
      <c r="K37" s="107"/>
      <c r="L37" s="107"/>
      <c r="M37" s="107"/>
      <c r="N37" s="107"/>
    </row>
    <row r="38" spans="1:26" s="42" customFormat="1" x14ac:dyDescent="0.2">
      <c r="A38" s="98"/>
      <c r="B38" s="144"/>
      <c r="C38" s="99"/>
      <c r="D38" s="28">
        <f>ROUND(1.15*C38*B38*0.000001,4)</f>
        <v>0</v>
      </c>
      <c r="E38" s="10"/>
      <c r="F38" s="97"/>
      <c r="G38" s="112">
        <f t="shared" ref="G38" si="3">F38*0.0025</f>
        <v>0</v>
      </c>
      <c r="H38" s="107" t="s">
        <v>124</v>
      </c>
      <c r="I38" s="107"/>
      <c r="J38" s="107"/>
      <c r="K38" s="107"/>
      <c r="L38" s="107"/>
      <c r="M38" s="107"/>
      <c r="N38" s="107"/>
    </row>
    <row r="39" spans="1:26" s="42" customFormat="1" x14ac:dyDescent="0.2">
      <c r="A39" s="98"/>
      <c r="B39" s="118"/>
      <c r="C39" s="99"/>
      <c r="D39" s="28">
        <f>ROUND(1.15*C39*B39*0.000001,4)</f>
        <v>0</v>
      </c>
      <c r="E39" s="10"/>
      <c r="F39" s="97"/>
      <c r="G39" s="112">
        <f t="shared" ref="G39:G40" si="4">F39*0.0025</f>
        <v>0</v>
      </c>
      <c r="H39" s="107" t="s">
        <v>124</v>
      </c>
      <c r="I39" s="107"/>
      <c r="J39" s="107"/>
      <c r="K39" s="107"/>
      <c r="L39" s="107"/>
      <c r="M39" s="107"/>
      <c r="N39" s="107"/>
    </row>
    <row r="40" spans="1:26" s="42" customFormat="1" x14ac:dyDescent="0.2">
      <c r="A40" s="98"/>
      <c r="B40" s="144"/>
      <c r="C40" s="99"/>
      <c r="D40" s="28">
        <f t="shared" ref="D40" si="5">ROUND(1.15*C40*B40*0.000001,4)</f>
        <v>0</v>
      </c>
      <c r="E40" s="10"/>
      <c r="F40" s="97"/>
      <c r="G40" s="112">
        <f t="shared" si="4"/>
        <v>0</v>
      </c>
      <c r="H40" s="107" t="s">
        <v>125</v>
      </c>
      <c r="I40" s="107"/>
      <c r="J40" s="107"/>
      <c r="K40" s="107"/>
      <c r="L40" s="107"/>
      <c r="M40" s="107"/>
      <c r="N40" s="107"/>
    </row>
    <row r="41" spans="1:26" x14ac:dyDescent="0.25">
      <c r="A41" s="73" t="s">
        <v>8</v>
      </c>
      <c r="B41" s="72"/>
      <c r="C41" s="27"/>
      <c r="D41" s="29">
        <f>SUM(D37:D40)</f>
        <v>0</v>
      </c>
      <c r="E41" s="27"/>
      <c r="F41" s="29">
        <f>SUM(F37:F40)</f>
        <v>0</v>
      </c>
      <c r="G41" s="108">
        <f>SUM(G37:G40)</f>
        <v>0</v>
      </c>
      <c r="H41" s="14"/>
      <c r="I41" s="14"/>
      <c r="J41" s="26"/>
      <c r="K41" s="26"/>
      <c r="L41" s="26"/>
    </row>
    <row r="42" spans="1:26" x14ac:dyDescent="0.25">
      <c r="A42" s="27"/>
      <c r="B42" s="72"/>
      <c r="C42" s="27"/>
      <c r="D42" s="119"/>
      <c r="E42" s="27"/>
      <c r="F42" s="119"/>
      <c r="G42" s="120"/>
      <c r="H42" s="14"/>
      <c r="I42" s="14"/>
      <c r="J42" s="26"/>
      <c r="K42" s="26"/>
      <c r="L42" s="26"/>
    </row>
    <row r="43" spans="1:26" x14ac:dyDescent="0.25">
      <c r="A43" s="25" t="s">
        <v>13</v>
      </c>
      <c r="B43" s="1">
        <f>D41</f>
        <v>0</v>
      </c>
      <c r="C43" s="25" t="s">
        <v>9</v>
      </c>
      <c r="D43" s="157" t="s">
        <v>42</v>
      </c>
      <c r="E43" s="158"/>
      <c r="F43" s="158"/>
      <c r="G43" s="1">
        <f>D41</f>
        <v>0</v>
      </c>
      <c r="H43" s="25" t="s">
        <v>40</v>
      </c>
      <c r="I43" s="159" t="s">
        <v>41</v>
      </c>
      <c r="J43" s="160"/>
      <c r="K43" s="160"/>
      <c r="L43" s="1">
        <f>B43-G43</f>
        <v>0</v>
      </c>
      <c r="M43" s="25" t="s">
        <v>9</v>
      </c>
    </row>
    <row r="44" spans="1:26" x14ac:dyDescent="0.25">
      <c r="A44" s="25"/>
      <c r="B44" s="1"/>
      <c r="C44" s="25"/>
      <c r="D44" s="30"/>
      <c r="E44" s="31"/>
      <c r="F44" s="31"/>
      <c r="G44" s="1"/>
      <c r="H44" s="25"/>
      <c r="I44" s="32"/>
      <c r="J44" s="31"/>
      <c r="K44" s="31"/>
      <c r="L44" s="1"/>
      <c r="M44" s="25"/>
    </row>
    <row r="45" spans="1:26" ht="15.75" x14ac:dyDescent="0.25">
      <c r="A45" s="84" t="s">
        <v>8</v>
      </c>
      <c r="B45" s="85" t="s">
        <v>43</v>
      </c>
      <c r="C45" s="86">
        <f>H14+B31+B43</f>
        <v>0</v>
      </c>
      <c r="D45" s="87" t="s">
        <v>9</v>
      </c>
      <c r="E45" s="79"/>
      <c r="F45" s="79"/>
      <c r="G45" s="1"/>
      <c r="H45" s="25"/>
      <c r="I45" s="82"/>
      <c r="J45" s="79"/>
      <c r="K45" s="79"/>
      <c r="L45" s="1"/>
      <c r="M45" s="25"/>
    </row>
    <row r="46" spans="1:26" ht="15.75" x14ac:dyDescent="0.25">
      <c r="A46" s="88"/>
      <c r="B46" s="83"/>
      <c r="C46" s="17"/>
      <c r="D46" s="83"/>
      <c r="E46" s="79"/>
      <c r="F46" s="79"/>
      <c r="G46" s="1"/>
      <c r="H46" s="25"/>
      <c r="I46" s="82"/>
      <c r="J46" s="79"/>
      <c r="K46" s="79"/>
      <c r="L46" s="1"/>
      <c r="M46" s="25"/>
    </row>
    <row r="47" spans="1:26" s="42" customFormat="1" ht="12.75" customHeight="1" x14ac:dyDescent="0.25">
      <c r="A47" s="25"/>
      <c r="B47" s="1"/>
      <c r="C47" s="25"/>
      <c r="D47" s="80"/>
      <c r="E47" s="81"/>
      <c r="F47" s="81"/>
      <c r="G47" s="1"/>
      <c r="H47" s="25"/>
      <c r="I47" s="82"/>
      <c r="J47" s="81"/>
      <c r="K47" s="81"/>
      <c r="L47" s="1"/>
      <c r="M47" s="25"/>
      <c r="N47" s="2"/>
      <c r="O47" s="2"/>
      <c r="P47" s="2"/>
      <c r="Q47" s="2"/>
      <c r="R47" s="2"/>
      <c r="S47" s="2"/>
      <c r="T47" s="2"/>
      <c r="U47" s="91"/>
      <c r="V47" s="91"/>
      <c r="W47" s="91"/>
      <c r="X47" s="91"/>
      <c r="Y47" s="91"/>
      <c r="Z47" s="91"/>
    </row>
    <row r="48" spans="1:26" s="42" customFormat="1" ht="14.25" customHeight="1" x14ac:dyDescent="0.25">
      <c r="A48" s="2"/>
      <c r="B48" s="4"/>
      <c r="C48" s="2"/>
      <c r="D48" s="2"/>
      <c r="E48" s="2"/>
      <c r="F48" s="2"/>
      <c r="G48" s="2"/>
      <c r="H48" s="4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91"/>
      <c r="V48" s="91"/>
      <c r="W48" s="91"/>
      <c r="X48" s="91"/>
      <c r="Y48" s="91"/>
      <c r="Z48" s="91"/>
    </row>
    <row r="49" spans="1:26" s="38" customFormat="1" ht="25.5" customHeight="1" x14ac:dyDescent="0.25">
      <c r="A49" s="183" t="s">
        <v>14</v>
      </c>
      <c r="B49" s="184"/>
      <c r="C49" s="167" t="s">
        <v>67</v>
      </c>
      <c r="D49" s="173" t="s">
        <v>37</v>
      </c>
      <c r="E49" s="173"/>
      <c r="F49" s="173"/>
      <c r="G49" s="167" t="s">
        <v>100</v>
      </c>
      <c r="H49" s="167" t="s">
        <v>103</v>
      </c>
      <c r="I49" s="167" t="s">
        <v>104</v>
      </c>
      <c r="J49" s="167" t="s">
        <v>68</v>
      </c>
      <c r="K49" s="167" t="s">
        <v>108</v>
      </c>
      <c r="L49" s="165"/>
      <c r="M49" s="166"/>
      <c r="N49" s="2"/>
      <c r="O49" s="2"/>
      <c r="P49" s="2"/>
      <c r="Q49" s="2"/>
      <c r="V49" s="89"/>
      <c r="W49" s="89"/>
    </row>
    <row r="50" spans="1:26" s="42" customFormat="1" ht="18.75" customHeight="1" x14ac:dyDescent="0.25">
      <c r="A50" s="185"/>
      <c r="B50" s="186"/>
      <c r="C50" s="168"/>
      <c r="D50" s="173" t="s">
        <v>77</v>
      </c>
      <c r="E50" s="173" t="s">
        <v>80</v>
      </c>
      <c r="F50" s="173"/>
      <c r="G50" s="168"/>
      <c r="H50" s="168"/>
      <c r="I50" s="168"/>
      <c r="J50" s="168"/>
      <c r="K50" s="168"/>
      <c r="L50" s="165"/>
      <c r="M50" s="166"/>
      <c r="N50" s="2"/>
      <c r="O50" s="2"/>
      <c r="P50" s="2"/>
      <c r="Q50" s="2"/>
      <c r="R50" s="38"/>
      <c r="S50" s="38"/>
      <c r="T50" s="38"/>
      <c r="V50" s="89"/>
      <c r="W50" s="89"/>
    </row>
    <row r="51" spans="1:26" s="42" customFormat="1" ht="42.75" customHeight="1" x14ac:dyDescent="0.25">
      <c r="A51" s="187"/>
      <c r="B51" s="188"/>
      <c r="C51" s="169"/>
      <c r="D51" s="173"/>
      <c r="E51" s="61" t="s">
        <v>78</v>
      </c>
      <c r="F51" s="61" t="s">
        <v>79</v>
      </c>
      <c r="G51" s="169"/>
      <c r="H51" s="169"/>
      <c r="I51" s="169"/>
      <c r="J51" s="169"/>
      <c r="K51" s="169"/>
      <c r="L51" s="165"/>
      <c r="M51" s="166"/>
      <c r="N51" s="2"/>
      <c r="O51" s="2"/>
      <c r="P51" s="2"/>
      <c r="Q51" s="2"/>
      <c r="R51" s="38"/>
      <c r="S51" s="38"/>
      <c r="T51" s="38"/>
      <c r="V51" s="89"/>
      <c r="W51" s="89"/>
    </row>
    <row r="52" spans="1:26" s="42" customFormat="1" ht="21.95" customHeight="1" x14ac:dyDescent="0.25">
      <c r="A52" s="161" t="s">
        <v>15</v>
      </c>
      <c r="B52" s="162"/>
      <c r="C52" s="121">
        <f>M14</f>
        <v>0</v>
      </c>
      <c r="D52" s="122">
        <f>E52+F52</f>
        <v>0</v>
      </c>
      <c r="E52" s="123">
        <f>ROUND(G43*24*31,1)</f>
        <v>0</v>
      </c>
      <c r="F52" s="124">
        <f>F41*0.0025/16.7*24*31</f>
        <v>0</v>
      </c>
      <c r="G52" s="123">
        <f>C70*24*31</f>
        <v>0</v>
      </c>
      <c r="H52" s="125">
        <f>ROUND(C17*31*0.624*24,4)</f>
        <v>0</v>
      </c>
      <c r="I52" s="125">
        <f>ROUND(J14*31*0.624*24,4)</f>
        <v>0</v>
      </c>
      <c r="J52" s="125">
        <f>ROUND(B32*24*31,1)</f>
        <v>0</v>
      </c>
      <c r="K52" s="126">
        <f>ROUND(J52*16.7,1)</f>
        <v>0</v>
      </c>
      <c r="L52" s="105"/>
      <c r="M52" s="172"/>
      <c r="N52" s="2"/>
      <c r="O52" s="2"/>
      <c r="P52" s="2"/>
      <c r="Q52" s="2"/>
      <c r="R52" s="2"/>
      <c r="S52" s="2"/>
      <c r="T52" s="2"/>
      <c r="V52" s="89"/>
      <c r="W52" s="89"/>
    </row>
    <row r="53" spans="1:26" s="42" customFormat="1" ht="21.95" customHeight="1" x14ac:dyDescent="0.25">
      <c r="A53" s="161" t="s">
        <v>16</v>
      </c>
      <c r="B53" s="162"/>
      <c r="C53" s="121">
        <f>M14</f>
        <v>0</v>
      </c>
      <c r="D53" s="122">
        <f t="shared" ref="D53:D63" si="6">E53+F53</f>
        <v>0</v>
      </c>
      <c r="E53" s="123">
        <f>ROUND(G43*24*28,1)</f>
        <v>0</v>
      </c>
      <c r="F53" s="124">
        <f>F41*0.0025/16.7*24*28</f>
        <v>0</v>
      </c>
      <c r="G53" s="123">
        <f>C70*24*28</f>
        <v>0</v>
      </c>
      <c r="H53" s="125">
        <f>ROUND(C17*28*0.6*24,1)</f>
        <v>0</v>
      </c>
      <c r="I53" s="125">
        <f>ROUND(J14*28*0.6*24,1)</f>
        <v>0</v>
      </c>
      <c r="J53" s="125">
        <f>ROUND(B32*24*28,1)</f>
        <v>0</v>
      </c>
      <c r="K53" s="126">
        <f t="shared" ref="K53:K63" si="7">ROUND(J53*16.7,1)</f>
        <v>0</v>
      </c>
      <c r="L53" s="105"/>
      <c r="M53" s="172"/>
      <c r="N53" s="2"/>
      <c r="O53" s="2"/>
      <c r="P53" s="2"/>
      <c r="Q53" s="2"/>
      <c r="R53" s="2"/>
      <c r="S53" s="2"/>
      <c r="T53" s="2"/>
      <c r="V53" s="89"/>
      <c r="W53" s="89"/>
    </row>
    <row r="54" spans="1:26" s="42" customFormat="1" ht="21.95" customHeight="1" x14ac:dyDescent="0.25">
      <c r="A54" s="161" t="s">
        <v>17</v>
      </c>
      <c r="B54" s="162"/>
      <c r="C54" s="121">
        <f>M14</f>
        <v>0</v>
      </c>
      <c r="D54" s="122">
        <f t="shared" si="6"/>
        <v>0</v>
      </c>
      <c r="E54" s="123">
        <f>ROUND(G43*24*31,1)</f>
        <v>0</v>
      </c>
      <c r="F54" s="124">
        <f>F41*0.0025/16.7*24*31</f>
        <v>0</v>
      </c>
      <c r="G54" s="123">
        <f>C70*24*31</f>
        <v>0</v>
      </c>
      <c r="H54" s="125">
        <f>ROUND(C17*31*0.445*24,1)</f>
        <v>0</v>
      </c>
      <c r="I54" s="125">
        <f>ROUND(J14*31*0.445*24,1)</f>
        <v>0</v>
      </c>
      <c r="J54" s="125">
        <f>ROUND(B32*24*31,1)</f>
        <v>0</v>
      </c>
      <c r="K54" s="126">
        <f t="shared" si="7"/>
        <v>0</v>
      </c>
      <c r="L54" s="105"/>
      <c r="M54" s="172"/>
      <c r="N54" s="2"/>
      <c r="O54" s="2"/>
      <c r="P54" s="2"/>
      <c r="Q54" s="2"/>
      <c r="R54" s="2"/>
      <c r="S54" s="2"/>
      <c r="T54" s="2"/>
      <c r="U54" s="90"/>
      <c r="V54" s="89"/>
      <c r="W54" s="89"/>
    </row>
    <row r="55" spans="1:26" s="42" customFormat="1" ht="21.95" customHeight="1" x14ac:dyDescent="0.25">
      <c r="A55" s="161" t="s">
        <v>18</v>
      </c>
      <c r="B55" s="162"/>
      <c r="C55" s="121">
        <f>M14</f>
        <v>0</v>
      </c>
      <c r="D55" s="122">
        <f t="shared" si="6"/>
        <v>0</v>
      </c>
      <c r="E55" s="125">
        <f>ROUND(G43*24*30,1)</f>
        <v>0</v>
      </c>
      <c r="F55" s="124">
        <f>F41*0.0025/16.7*24*30</f>
        <v>0</v>
      </c>
      <c r="G55" s="123">
        <f>C70*24*30</f>
        <v>0</v>
      </c>
      <c r="H55" s="125">
        <f>ROUND(C17*30*0.266*24,1)</f>
        <v>0</v>
      </c>
      <c r="I55" s="125">
        <f>ROUND(J14*30*0.266*24,1)</f>
        <v>0</v>
      </c>
      <c r="J55" s="125">
        <f>ROUND(B32*24*30,1)</f>
        <v>0</v>
      </c>
      <c r="K55" s="126">
        <f t="shared" si="7"/>
        <v>0</v>
      </c>
      <c r="L55" s="105"/>
      <c r="M55" s="192"/>
      <c r="N55" s="2"/>
      <c r="O55" s="2"/>
      <c r="P55" s="2"/>
      <c r="Q55" s="2"/>
      <c r="R55" s="2"/>
      <c r="S55" s="2"/>
      <c r="T55" s="2"/>
      <c r="V55" s="89"/>
      <c r="W55" s="89"/>
    </row>
    <row r="56" spans="1:26" ht="21.95" customHeight="1" x14ac:dyDescent="0.25">
      <c r="A56" s="161" t="s">
        <v>19</v>
      </c>
      <c r="B56" s="162"/>
      <c r="C56" s="121">
        <f>M14</f>
        <v>0</v>
      </c>
      <c r="D56" s="122">
        <f t="shared" si="6"/>
        <v>0</v>
      </c>
      <c r="E56" s="125">
        <f>ROUND(G43*24*31*0.75,1)</f>
        <v>0</v>
      </c>
      <c r="F56" s="124">
        <f>F41*0.0025/16.7*24*31*0.75</f>
        <v>0</v>
      </c>
      <c r="G56" s="123">
        <f>C70*24*31*0.75</f>
        <v>0</v>
      </c>
      <c r="H56" s="125">
        <f>ROUND(C17*15*0.148*24,1)</f>
        <v>0</v>
      </c>
      <c r="I56" s="125">
        <f>ROUND(J14*15*0.148*24,1)</f>
        <v>0</v>
      </c>
      <c r="J56" s="125">
        <f>ROUND(B32*24*31,1)</f>
        <v>0</v>
      </c>
      <c r="K56" s="126">
        <f t="shared" si="7"/>
        <v>0</v>
      </c>
      <c r="L56" s="105"/>
      <c r="M56" s="192"/>
    </row>
    <row r="57" spans="1:26" ht="21.95" customHeight="1" x14ac:dyDescent="0.25">
      <c r="A57" s="161" t="s">
        <v>20</v>
      </c>
      <c r="B57" s="162"/>
      <c r="C57" s="121">
        <f>M14</f>
        <v>0</v>
      </c>
      <c r="D57" s="122">
        <f t="shared" si="6"/>
        <v>0</v>
      </c>
      <c r="E57" s="125">
        <f>ROUND(G43*24*30*0.5,1)</f>
        <v>0</v>
      </c>
      <c r="F57" s="124">
        <f>F41*0.0025/16.7*24*30*0.5</f>
        <v>0</v>
      </c>
      <c r="G57" s="123">
        <f>C70*24*30*0.5</f>
        <v>0</v>
      </c>
      <c r="H57" s="125">
        <f>C17*0</f>
        <v>0</v>
      </c>
      <c r="I57" s="125">
        <f>J14*0</f>
        <v>0</v>
      </c>
      <c r="J57" s="125">
        <f>ROUND(B32*24*30,1)</f>
        <v>0</v>
      </c>
      <c r="K57" s="126">
        <f t="shared" si="7"/>
        <v>0</v>
      </c>
      <c r="L57" s="105"/>
      <c r="M57" s="192"/>
    </row>
    <row r="58" spans="1:26" ht="21.95" customHeight="1" x14ac:dyDescent="0.25">
      <c r="A58" s="161" t="s">
        <v>21</v>
      </c>
      <c r="B58" s="162"/>
      <c r="C58" s="121">
        <f>M14</f>
        <v>0</v>
      </c>
      <c r="D58" s="122">
        <f t="shared" si="6"/>
        <v>0</v>
      </c>
      <c r="E58" s="125">
        <f>ROUND(G43*24*31*0.5,1)</f>
        <v>0</v>
      </c>
      <c r="F58" s="124">
        <f>F41*0.0025/16.7*24*31*0.5</f>
        <v>0</v>
      </c>
      <c r="G58" s="123">
        <f>C70*24*31*0.5</f>
        <v>0</v>
      </c>
      <c r="H58" s="125">
        <f>C17*0</f>
        <v>0</v>
      </c>
      <c r="I58" s="125">
        <f>J14*0</f>
        <v>0</v>
      </c>
      <c r="J58" s="125">
        <f>ROUND(B32*24*31,1)</f>
        <v>0</v>
      </c>
      <c r="K58" s="126">
        <f t="shared" si="7"/>
        <v>0</v>
      </c>
      <c r="L58" s="105"/>
      <c r="M58" s="192"/>
    </row>
    <row r="59" spans="1:26" ht="21.95" customHeight="1" x14ac:dyDescent="0.25">
      <c r="A59" s="161" t="s">
        <v>22</v>
      </c>
      <c r="B59" s="162"/>
      <c r="C59" s="121">
        <f>M14</f>
        <v>0</v>
      </c>
      <c r="D59" s="122">
        <f>E59+F59</f>
        <v>0</v>
      </c>
      <c r="E59" s="125">
        <f>ROUND(G43*24*31*0.5,1)</f>
        <v>0</v>
      </c>
      <c r="F59" s="124">
        <f>F41*0.0025/16.7*24*31*0.5</f>
        <v>0</v>
      </c>
      <c r="G59" s="123">
        <f>C70*24*31*0.5</f>
        <v>0</v>
      </c>
      <c r="H59" s="125">
        <f>C17*0</f>
        <v>0</v>
      </c>
      <c r="I59" s="125">
        <f>J14*0</f>
        <v>0</v>
      </c>
      <c r="J59" s="125">
        <f>ROUND(B32*24*31,1)</f>
        <v>0</v>
      </c>
      <c r="K59" s="126">
        <f t="shared" si="7"/>
        <v>0</v>
      </c>
      <c r="L59" s="105"/>
      <c r="M59" s="192"/>
      <c r="U59" s="38"/>
      <c r="V59" s="38"/>
      <c r="W59" s="38"/>
      <c r="X59" s="38"/>
      <c r="Y59" s="38"/>
      <c r="Z59" s="38"/>
    </row>
    <row r="60" spans="1:26" ht="21.95" customHeight="1" x14ac:dyDescent="0.25">
      <c r="A60" s="161" t="s">
        <v>23</v>
      </c>
      <c r="B60" s="162"/>
      <c r="C60" s="121">
        <f>M14</f>
        <v>0</v>
      </c>
      <c r="D60" s="122">
        <f t="shared" si="6"/>
        <v>0</v>
      </c>
      <c r="E60" s="125">
        <f>ROUND(G43*24*30*0.75,1)</f>
        <v>0</v>
      </c>
      <c r="F60" s="124">
        <f>F41*0.0025/16.7*24*30*0.75</f>
        <v>0</v>
      </c>
      <c r="G60" s="123">
        <f>C70*24*30*0.75</f>
        <v>0</v>
      </c>
      <c r="H60" s="125">
        <f>ROUND(C17*15*0.148*24,1)</f>
        <v>0</v>
      </c>
      <c r="I60" s="125">
        <f>ROUND(J14*15*0.148*24,1)</f>
        <v>0</v>
      </c>
      <c r="J60" s="125">
        <f>ROUND(B32*24*30,1)</f>
        <v>0</v>
      </c>
      <c r="K60" s="126">
        <f t="shared" si="7"/>
        <v>0</v>
      </c>
      <c r="L60" s="105"/>
      <c r="M60" s="192"/>
      <c r="U60" s="38"/>
      <c r="V60" s="38"/>
      <c r="W60" s="38"/>
      <c r="X60" s="38"/>
      <c r="Y60" s="38"/>
      <c r="Z60" s="38"/>
    </row>
    <row r="61" spans="1:26" ht="21.95" customHeight="1" x14ac:dyDescent="0.25">
      <c r="A61" s="161" t="s">
        <v>24</v>
      </c>
      <c r="B61" s="162"/>
      <c r="C61" s="121">
        <f>M14</f>
        <v>0</v>
      </c>
      <c r="D61" s="122">
        <f t="shared" si="6"/>
        <v>0</v>
      </c>
      <c r="E61" s="125">
        <f>ROUND(G43*24*31,1)</f>
        <v>0</v>
      </c>
      <c r="F61" s="124">
        <f>F41*0.0025/16.7*24*31</f>
        <v>0</v>
      </c>
      <c r="G61" s="123">
        <f>C70*24*31</f>
        <v>0</v>
      </c>
      <c r="H61" s="125">
        <f>ROUND(C17*31*0.284*24,1)</f>
        <v>0</v>
      </c>
      <c r="I61" s="125">
        <f>ROUND(J14*31*0.284*24,1)</f>
        <v>0</v>
      </c>
      <c r="J61" s="125">
        <f>ROUND(B32*24*31,1)</f>
        <v>0</v>
      </c>
      <c r="K61" s="126">
        <f t="shared" si="7"/>
        <v>0</v>
      </c>
      <c r="L61" s="105"/>
      <c r="M61" s="192"/>
      <c r="U61" s="38"/>
      <c r="V61" s="38"/>
      <c r="W61" s="38"/>
      <c r="X61" s="38"/>
      <c r="Y61" s="38"/>
      <c r="Z61" s="38"/>
    </row>
    <row r="62" spans="1:26" ht="21.95" customHeight="1" x14ac:dyDescent="0.25">
      <c r="A62" s="161" t="s">
        <v>25</v>
      </c>
      <c r="B62" s="162"/>
      <c r="C62" s="121">
        <f>M14</f>
        <v>0</v>
      </c>
      <c r="D62" s="122">
        <f t="shared" si="6"/>
        <v>0</v>
      </c>
      <c r="E62" s="125">
        <f>ROUND(G43*24*30,1)</f>
        <v>0</v>
      </c>
      <c r="F62" s="124">
        <f>F41*0.0025/16.7*24*30</f>
        <v>0</v>
      </c>
      <c r="G62" s="123">
        <f>C70*24*30</f>
        <v>0</v>
      </c>
      <c r="H62" s="125">
        <f>ROUND(C17*30*0.462*24,1)</f>
        <v>0</v>
      </c>
      <c r="I62" s="125">
        <f>ROUND(J14*30*0.462*24,1)</f>
        <v>0</v>
      </c>
      <c r="J62" s="125">
        <f>ROUND(B32*24*30,1)</f>
        <v>0</v>
      </c>
      <c r="K62" s="126">
        <f t="shared" si="7"/>
        <v>0</v>
      </c>
      <c r="L62" s="105"/>
      <c r="M62" s="192"/>
    </row>
    <row r="63" spans="1:26" ht="21.95" customHeight="1" x14ac:dyDescent="0.25">
      <c r="A63" s="177" t="s">
        <v>26</v>
      </c>
      <c r="B63" s="178"/>
      <c r="C63" s="121">
        <f>M14</f>
        <v>0</v>
      </c>
      <c r="D63" s="122">
        <f t="shared" si="6"/>
        <v>0</v>
      </c>
      <c r="E63" s="125">
        <f>ROUND(G43*24*31,1)</f>
        <v>0</v>
      </c>
      <c r="F63" s="124">
        <f>F41*0.0025/16.7*24*31</f>
        <v>0</v>
      </c>
      <c r="G63" s="123">
        <f>C70*24*31</f>
        <v>0</v>
      </c>
      <c r="H63" s="125">
        <f>ROUND(C17*31*0.591*24,1)</f>
        <v>0</v>
      </c>
      <c r="I63" s="125">
        <f>ROUND(J14*31*0.591*24,1)</f>
        <v>0</v>
      </c>
      <c r="J63" s="125">
        <f>ROUND(B32*24*31,1)</f>
        <v>0</v>
      </c>
      <c r="K63" s="125">
        <f t="shared" si="7"/>
        <v>0</v>
      </c>
      <c r="L63" s="105"/>
      <c r="M63" s="192"/>
    </row>
    <row r="64" spans="1:26" ht="21.95" customHeight="1" x14ac:dyDescent="0.25">
      <c r="A64" s="176" t="s">
        <v>8</v>
      </c>
      <c r="B64" s="162"/>
      <c r="C64" s="121">
        <f>SUM(C52:C63)</f>
        <v>0</v>
      </c>
      <c r="D64" s="122">
        <f>SUM(D52:D63)</f>
        <v>0</v>
      </c>
      <c r="E64" s="125">
        <f>SUM(E52:E63)</f>
        <v>0</v>
      </c>
      <c r="F64" s="122">
        <f>SUM(F52:F63)</f>
        <v>0</v>
      </c>
      <c r="G64" s="125">
        <f t="shared" ref="G64:K64" si="8">SUM(G52:G63)</f>
        <v>0</v>
      </c>
      <c r="H64" s="125">
        <f t="shared" si="8"/>
        <v>0</v>
      </c>
      <c r="I64" s="125">
        <f t="shared" si="8"/>
        <v>0</v>
      </c>
      <c r="J64" s="125">
        <f t="shared" si="8"/>
        <v>0</v>
      </c>
      <c r="K64" s="125">
        <f t="shared" si="8"/>
        <v>0</v>
      </c>
      <c r="L64" s="105"/>
      <c r="M64" s="106"/>
    </row>
    <row r="65" spans="1:18" x14ac:dyDescent="0.25">
      <c r="A65" s="92"/>
      <c r="B65" s="9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8" x14ac:dyDescent="0.25">
      <c r="A66" s="94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25">
      <c r="B67" s="4"/>
      <c r="E67" s="24"/>
    </row>
    <row r="68" spans="1:18" ht="15.75" x14ac:dyDescent="0.25">
      <c r="A68" s="6" t="s">
        <v>69</v>
      </c>
      <c r="B68" s="4"/>
      <c r="C68" s="127">
        <f>C45*12.5</f>
        <v>0</v>
      </c>
      <c r="D68" s="52" t="s">
        <v>64</v>
      </c>
    </row>
    <row r="69" spans="1:18" ht="15.75" x14ac:dyDescent="0.25">
      <c r="A69" s="6" t="s">
        <v>70</v>
      </c>
      <c r="B69" s="4"/>
      <c r="C69" s="127">
        <f>B31*16.7</f>
        <v>0</v>
      </c>
      <c r="D69" s="52" t="s">
        <v>64</v>
      </c>
    </row>
    <row r="70" spans="1:18" ht="15.75" x14ac:dyDescent="0.25">
      <c r="A70" s="6" t="s">
        <v>60</v>
      </c>
      <c r="B70" s="4"/>
      <c r="C70" s="52">
        <f>P14+G41</f>
        <v>0</v>
      </c>
      <c r="D70" s="52" t="s">
        <v>64</v>
      </c>
    </row>
    <row r="71" spans="1:18" ht="38.25" customHeight="1" x14ac:dyDescent="0.25">
      <c r="A71" s="196" t="s">
        <v>118</v>
      </c>
      <c r="B71" s="196"/>
      <c r="C71" s="4">
        <f>I30*16.7*24</f>
        <v>0</v>
      </c>
      <c r="D71" s="52" t="s">
        <v>64</v>
      </c>
    </row>
    <row r="72" spans="1:18" x14ac:dyDescent="0.25">
      <c r="A72" s="38"/>
      <c r="B72" s="4"/>
      <c r="C72" s="4"/>
      <c r="D72" s="4"/>
    </row>
    <row r="73" spans="1:18" x14ac:dyDescent="0.25">
      <c r="B73" s="4"/>
    </row>
    <row r="74" spans="1:18" x14ac:dyDescent="0.25">
      <c r="A74" s="54" t="s">
        <v>122</v>
      </c>
      <c r="B74" s="70"/>
    </row>
    <row r="75" spans="1:18" x14ac:dyDescent="0.25">
      <c r="A75" s="54" t="s">
        <v>123</v>
      </c>
      <c r="B75" s="70"/>
    </row>
    <row r="76" spans="1:18" x14ac:dyDescent="0.25">
      <c r="A76" s="54"/>
      <c r="B76" s="70"/>
    </row>
    <row r="77" spans="1:18" x14ac:dyDescent="0.25">
      <c r="A77" s="54"/>
      <c r="B77" s="70"/>
    </row>
    <row r="78" spans="1:18" x14ac:dyDescent="0.25">
      <c r="A78" s="54"/>
      <c r="B78" s="70"/>
    </row>
    <row r="79" spans="1:18" x14ac:dyDescent="0.25">
      <c r="A79" s="54"/>
      <c r="B79" s="70"/>
    </row>
    <row r="80" spans="1:18" x14ac:dyDescent="0.25">
      <c r="A80" s="54"/>
      <c r="B80" s="70"/>
    </row>
    <row r="81" spans="1:13" x14ac:dyDescent="0.25">
      <c r="B81" s="4"/>
    </row>
    <row r="82" spans="1:13" ht="15" customHeight="1" x14ac:dyDescent="0.25">
      <c r="A82" s="4" t="s">
        <v>81</v>
      </c>
      <c r="F82" s="33" t="s">
        <v>82</v>
      </c>
    </row>
    <row r="83" spans="1:13" ht="15" customHeight="1" x14ac:dyDescent="0.25">
      <c r="A83" s="4"/>
      <c r="F83" s="33"/>
    </row>
    <row r="84" spans="1:13" ht="15" customHeight="1" x14ac:dyDescent="0.25">
      <c r="A84" s="4"/>
      <c r="F84" s="114"/>
    </row>
    <row r="85" spans="1:13" x14ac:dyDescent="0.25">
      <c r="A85" s="4" t="s">
        <v>27</v>
      </c>
      <c r="F85" s="2" t="s">
        <v>28</v>
      </c>
      <c r="J85" s="33"/>
    </row>
    <row r="86" spans="1:13" x14ac:dyDescent="0.25">
      <c r="A86" s="67" t="s">
        <v>33</v>
      </c>
      <c r="F86" s="63" t="s">
        <v>33</v>
      </c>
      <c r="J86" s="33"/>
    </row>
    <row r="87" spans="1:13" x14ac:dyDescent="0.25">
      <c r="B87" s="4"/>
      <c r="J87" s="33"/>
    </row>
    <row r="88" spans="1:13" ht="18.75" x14ac:dyDescent="0.3">
      <c r="B88" s="4"/>
      <c r="F88" s="194" t="s">
        <v>29</v>
      </c>
      <c r="G88" s="195"/>
      <c r="H88" s="195"/>
      <c r="I88" s="193"/>
      <c r="J88" s="193"/>
    </row>
    <row r="89" spans="1:13" x14ac:dyDescent="0.25">
      <c r="B89" s="4"/>
      <c r="J89" s="115"/>
      <c r="K89" s="115"/>
      <c r="L89" s="115"/>
      <c r="M89" s="115"/>
    </row>
    <row r="90" spans="1:13" x14ac:dyDescent="0.25">
      <c r="B90" s="4"/>
      <c r="F90" s="2" t="s">
        <v>128</v>
      </c>
      <c r="G90" s="115"/>
      <c r="H90" s="115"/>
      <c r="I90" s="136"/>
      <c r="J90" s="55"/>
      <c r="K90" s="55"/>
      <c r="L90" s="55"/>
      <c r="M90" s="55"/>
    </row>
    <row r="91" spans="1:13" x14ac:dyDescent="0.25">
      <c r="B91" s="4"/>
      <c r="F91" s="2" t="s">
        <v>117</v>
      </c>
      <c r="G91" s="115"/>
      <c r="H91" s="115"/>
      <c r="I91" s="136"/>
      <c r="J91" s="113"/>
      <c r="K91" s="113"/>
      <c r="L91" s="113"/>
      <c r="M91" s="113"/>
    </row>
    <row r="92" spans="1:13" x14ac:dyDescent="0.25">
      <c r="B92" s="4"/>
      <c r="F92" s="115" t="s">
        <v>129</v>
      </c>
      <c r="J92" s="55"/>
      <c r="K92" s="55"/>
    </row>
    <row r="93" spans="1:13" x14ac:dyDescent="0.25">
      <c r="B93" s="4"/>
      <c r="F93" s="115"/>
      <c r="J93" s="137"/>
      <c r="K93" s="137"/>
    </row>
    <row r="94" spans="1:13" x14ac:dyDescent="0.25">
      <c r="A94" s="34" t="s">
        <v>98</v>
      </c>
      <c r="B94" s="35"/>
      <c r="C94" s="35"/>
      <c r="D94" s="35"/>
      <c r="E94" s="35"/>
      <c r="F94" s="35"/>
      <c r="G94" s="24"/>
      <c r="J94" s="35"/>
      <c r="K94" s="35"/>
    </row>
    <row r="95" spans="1:13" x14ac:dyDescent="0.25">
      <c r="B95" s="34"/>
      <c r="C95" s="34"/>
      <c r="D95" s="34"/>
      <c r="E95" s="34"/>
      <c r="F95" s="34"/>
      <c r="G95" s="24"/>
    </row>
    <row r="96" spans="1:13" ht="22.5" customHeight="1" x14ac:dyDescent="0.25">
      <c r="A96" s="181" t="s">
        <v>83</v>
      </c>
      <c r="B96" s="189" t="s">
        <v>84</v>
      </c>
      <c r="C96" s="190"/>
      <c r="D96" s="190"/>
      <c r="E96" s="190"/>
      <c r="F96" s="191"/>
      <c r="G96" s="189" t="s">
        <v>97</v>
      </c>
      <c r="H96" s="190"/>
      <c r="I96" s="191"/>
    </row>
    <row r="97" spans="1:9" ht="76.5" x14ac:dyDescent="0.25">
      <c r="A97" s="182"/>
      <c r="B97" s="95" t="s">
        <v>85</v>
      </c>
      <c r="C97" s="95" t="s">
        <v>86</v>
      </c>
      <c r="D97" s="95" t="s">
        <v>87</v>
      </c>
      <c r="E97" s="95" t="s">
        <v>88</v>
      </c>
      <c r="F97" s="95" t="s">
        <v>89</v>
      </c>
      <c r="G97" s="95" t="s">
        <v>90</v>
      </c>
      <c r="H97" s="95" t="s">
        <v>107</v>
      </c>
      <c r="I97" s="95" t="s">
        <v>89</v>
      </c>
    </row>
    <row r="98" spans="1:9" ht="28.5" customHeight="1" x14ac:dyDescent="0.25">
      <c r="A98" s="132" t="s">
        <v>91</v>
      </c>
      <c r="B98" s="128">
        <f t="shared" ref="B98:D98" si="9">SUM(B99:B101)</f>
        <v>0</v>
      </c>
      <c r="C98" s="128">
        <f t="shared" si="9"/>
        <v>0</v>
      </c>
      <c r="D98" s="128">
        <f t="shared" si="9"/>
        <v>0</v>
      </c>
      <c r="E98" s="128">
        <f>SUM(E99:E101)</f>
        <v>0</v>
      </c>
      <c r="F98" s="128">
        <f>SUM(F99:F101)</f>
        <v>0</v>
      </c>
      <c r="G98" s="128">
        <f>SUM(G99:G101)</f>
        <v>0</v>
      </c>
      <c r="H98" s="129">
        <f>SUM(H99:H101)</f>
        <v>0</v>
      </c>
      <c r="I98" s="128">
        <f>SUM(I99:O101)</f>
        <v>0</v>
      </c>
    </row>
    <row r="99" spans="1:9" ht="20.100000000000001" customHeight="1" x14ac:dyDescent="0.25">
      <c r="A99" s="133" t="s">
        <v>15</v>
      </c>
      <c r="B99" s="130">
        <f t="shared" ref="B99:D101" si="10">H52</f>
        <v>0</v>
      </c>
      <c r="C99" s="130">
        <f t="shared" si="10"/>
        <v>0</v>
      </c>
      <c r="D99" s="130">
        <f t="shared" si="10"/>
        <v>0</v>
      </c>
      <c r="E99" s="130">
        <f>D52</f>
        <v>0</v>
      </c>
      <c r="F99" s="130">
        <f>SUM(B99:E99)</f>
        <v>0</v>
      </c>
      <c r="G99" s="130">
        <f>G52</f>
        <v>0</v>
      </c>
      <c r="H99" s="131">
        <f>K52</f>
        <v>0</v>
      </c>
      <c r="I99" s="130">
        <f>G99+H99</f>
        <v>0</v>
      </c>
    </row>
    <row r="100" spans="1:9" ht="20.100000000000001" customHeight="1" x14ac:dyDescent="0.25">
      <c r="A100" s="133" t="s">
        <v>16</v>
      </c>
      <c r="B100" s="130">
        <f t="shared" si="10"/>
        <v>0</v>
      </c>
      <c r="C100" s="130">
        <f t="shared" si="10"/>
        <v>0</v>
      </c>
      <c r="D100" s="130">
        <f t="shared" si="10"/>
        <v>0</v>
      </c>
      <c r="E100" s="130">
        <f>D53</f>
        <v>0</v>
      </c>
      <c r="F100" s="130">
        <f>SUM(B100:E100)</f>
        <v>0</v>
      </c>
      <c r="G100" s="130">
        <f>G53</f>
        <v>0</v>
      </c>
      <c r="H100" s="131">
        <f>K53</f>
        <v>0</v>
      </c>
      <c r="I100" s="130">
        <f t="shared" ref="I100:I105" si="11">G100+H100</f>
        <v>0</v>
      </c>
    </row>
    <row r="101" spans="1:9" ht="20.100000000000001" customHeight="1" x14ac:dyDescent="0.25">
      <c r="A101" s="133" t="s">
        <v>17</v>
      </c>
      <c r="B101" s="130">
        <f t="shared" si="10"/>
        <v>0</v>
      </c>
      <c r="C101" s="130">
        <f t="shared" si="10"/>
        <v>0</v>
      </c>
      <c r="D101" s="130">
        <f t="shared" si="10"/>
        <v>0</v>
      </c>
      <c r="E101" s="130">
        <f>D54</f>
        <v>0</v>
      </c>
      <c r="F101" s="130">
        <f>SUM(B101:E101)</f>
        <v>0</v>
      </c>
      <c r="G101" s="130">
        <f>G54</f>
        <v>0</v>
      </c>
      <c r="H101" s="131">
        <f>K54</f>
        <v>0</v>
      </c>
      <c r="I101" s="130">
        <f t="shared" si="11"/>
        <v>0</v>
      </c>
    </row>
    <row r="102" spans="1:9" ht="27.95" customHeight="1" x14ac:dyDescent="0.25">
      <c r="A102" s="132" t="s">
        <v>92</v>
      </c>
      <c r="B102" s="128">
        <f t="shared" ref="B102:D102" si="12">SUM(B103:B105)</f>
        <v>0</v>
      </c>
      <c r="C102" s="128">
        <f t="shared" si="12"/>
        <v>0</v>
      </c>
      <c r="D102" s="128">
        <f t="shared" si="12"/>
        <v>0</v>
      </c>
      <c r="E102" s="128">
        <f>SUM(E103:E105)</f>
        <v>0</v>
      </c>
      <c r="F102" s="128">
        <f>SUM(F103:F105)</f>
        <v>0</v>
      </c>
      <c r="G102" s="128">
        <f>SUM(G103:G105)</f>
        <v>0</v>
      </c>
      <c r="H102" s="129">
        <f>SUM(H103:H105)</f>
        <v>0</v>
      </c>
      <c r="I102" s="128">
        <f>SUM(I103:I105)</f>
        <v>0</v>
      </c>
    </row>
    <row r="103" spans="1:9" ht="20.100000000000001" customHeight="1" x14ac:dyDescent="0.25">
      <c r="A103" s="133" t="s">
        <v>18</v>
      </c>
      <c r="B103" s="130">
        <f t="shared" ref="B103:D105" si="13">H55</f>
        <v>0</v>
      </c>
      <c r="C103" s="130">
        <f t="shared" si="13"/>
        <v>0</v>
      </c>
      <c r="D103" s="130">
        <f t="shared" si="13"/>
        <v>0</v>
      </c>
      <c r="E103" s="130">
        <f>D55</f>
        <v>0</v>
      </c>
      <c r="F103" s="130">
        <f>SUM(B103:E103)</f>
        <v>0</v>
      </c>
      <c r="G103" s="130">
        <f>G55</f>
        <v>0</v>
      </c>
      <c r="H103" s="131">
        <f>K55</f>
        <v>0</v>
      </c>
      <c r="I103" s="130">
        <f t="shared" si="11"/>
        <v>0</v>
      </c>
    </row>
    <row r="104" spans="1:9" ht="20.100000000000001" customHeight="1" x14ac:dyDescent="0.25">
      <c r="A104" s="133" t="s">
        <v>19</v>
      </c>
      <c r="B104" s="130">
        <f t="shared" si="13"/>
        <v>0</v>
      </c>
      <c r="C104" s="130">
        <f t="shared" si="13"/>
        <v>0</v>
      </c>
      <c r="D104" s="130">
        <f t="shared" si="13"/>
        <v>0</v>
      </c>
      <c r="E104" s="130">
        <f>D56</f>
        <v>0</v>
      </c>
      <c r="F104" s="130">
        <f>SUM(B104:E104)</f>
        <v>0</v>
      </c>
      <c r="G104" s="130">
        <f>G56</f>
        <v>0</v>
      </c>
      <c r="H104" s="131">
        <f>K56</f>
        <v>0</v>
      </c>
      <c r="I104" s="130">
        <f t="shared" si="11"/>
        <v>0</v>
      </c>
    </row>
    <row r="105" spans="1:9" ht="20.100000000000001" customHeight="1" x14ac:dyDescent="0.25">
      <c r="A105" s="133" t="s">
        <v>20</v>
      </c>
      <c r="B105" s="130">
        <f t="shared" si="13"/>
        <v>0</v>
      </c>
      <c r="C105" s="130">
        <f t="shared" si="13"/>
        <v>0</v>
      </c>
      <c r="D105" s="130">
        <f>J57</f>
        <v>0</v>
      </c>
      <c r="E105" s="130">
        <f>D57</f>
        <v>0</v>
      </c>
      <c r="F105" s="130">
        <f>SUM(B105:E105)</f>
        <v>0</v>
      </c>
      <c r="G105" s="130">
        <f>G57</f>
        <v>0</v>
      </c>
      <c r="H105" s="131">
        <f>K57</f>
        <v>0</v>
      </c>
      <c r="I105" s="130">
        <f t="shared" si="11"/>
        <v>0</v>
      </c>
    </row>
    <row r="106" spans="1:9" ht="27.95" customHeight="1" x14ac:dyDescent="0.25">
      <c r="A106" s="132" t="s">
        <v>93</v>
      </c>
      <c r="B106" s="128">
        <f t="shared" ref="B106:D106" si="14">SUM(B107:B109)</f>
        <v>0</v>
      </c>
      <c r="C106" s="128">
        <f t="shared" si="14"/>
        <v>0</v>
      </c>
      <c r="D106" s="128">
        <f t="shared" si="14"/>
        <v>0</v>
      </c>
      <c r="E106" s="128">
        <f>SUM(E107:E109)</f>
        <v>0</v>
      </c>
      <c r="F106" s="128">
        <f>SUM(F107:F109)</f>
        <v>0</v>
      </c>
      <c r="G106" s="128">
        <f>SUM(G107:G109)</f>
        <v>0</v>
      </c>
      <c r="H106" s="129">
        <f>SUM(H107:H109)</f>
        <v>0</v>
      </c>
      <c r="I106" s="128">
        <f>SUM(I107:I109)</f>
        <v>0</v>
      </c>
    </row>
    <row r="107" spans="1:9" ht="20.100000000000001" customHeight="1" x14ac:dyDescent="0.25">
      <c r="A107" s="133" t="s">
        <v>21</v>
      </c>
      <c r="B107" s="130">
        <f t="shared" ref="B107:D109" si="15">H58</f>
        <v>0</v>
      </c>
      <c r="C107" s="130">
        <f t="shared" si="15"/>
        <v>0</v>
      </c>
      <c r="D107" s="130">
        <f t="shared" si="15"/>
        <v>0</v>
      </c>
      <c r="E107" s="130">
        <f>D58</f>
        <v>0</v>
      </c>
      <c r="F107" s="130">
        <f>SUM(B107:E107)</f>
        <v>0</v>
      </c>
      <c r="G107" s="130">
        <f>G58</f>
        <v>0</v>
      </c>
      <c r="H107" s="131">
        <f>K58</f>
        <v>0</v>
      </c>
      <c r="I107" s="130">
        <f t="shared" ref="I107:I109" si="16">G107+H107</f>
        <v>0</v>
      </c>
    </row>
    <row r="108" spans="1:9" ht="20.100000000000001" customHeight="1" x14ac:dyDescent="0.25">
      <c r="A108" s="133" t="s">
        <v>22</v>
      </c>
      <c r="B108" s="130">
        <f t="shared" si="15"/>
        <v>0</v>
      </c>
      <c r="C108" s="130">
        <f t="shared" si="15"/>
        <v>0</v>
      </c>
      <c r="D108" s="130">
        <f t="shared" si="15"/>
        <v>0</v>
      </c>
      <c r="E108" s="130">
        <f>D59</f>
        <v>0</v>
      </c>
      <c r="F108" s="130">
        <f>SUM(B108:E108)</f>
        <v>0</v>
      </c>
      <c r="G108" s="130">
        <f>G59</f>
        <v>0</v>
      </c>
      <c r="H108" s="131">
        <f>K59</f>
        <v>0</v>
      </c>
      <c r="I108" s="130">
        <f t="shared" si="16"/>
        <v>0</v>
      </c>
    </row>
    <row r="109" spans="1:9" ht="20.100000000000001" customHeight="1" x14ac:dyDescent="0.25">
      <c r="A109" s="133" t="s">
        <v>23</v>
      </c>
      <c r="B109" s="130">
        <f t="shared" si="15"/>
        <v>0</v>
      </c>
      <c r="C109" s="130">
        <f t="shared" si="15"/>
        <v>0</v>
      </c>
      <c r="D109" s="130">
        <f t="shared" si="15"/>
        <v>0</v>
      </c>
      <c r="E109" s="130">
        <f>D60</f>
        <v>0</v>
      </c>
      <c r="F109" s="130">
        <f>SUM(B109:E109)</f>
        <v>0</v>
      </c>
      <c r="G109" s="130">
        <f>G60</f>
        <v>0</v>
      </c>
      <c r="H109" s="131">
        <f>K60</f>
        <v>0</v>
      </c>
      <c r="I109" s="130">
        <f t="shared" si="16"/>
        <v>0</v>
      </c>
    </row>
    <row r="110" spans="1:9" ht="27.95" customHeight="1" x14ac:dyDescent="0.25">
      <c r="A110" s="132" t="s">
        <v>94</v>
      </c>
      <c r="B110" s="128">
        <f t="shared" ref="B110:D110" si="17">SUM(B111:B113)</f>
        <v>0</v>
      </c>
      <c r="C110" s="128">
        <f t="shared" si="17"/>
        <v>0</v>
      </c>
      <c r="D110" s="128">
        <f t="shared" si="17"/>
        <v>0</v>
      </c>
      <c r="E110" s="128">
        <f>SUM(E111:E113)</f>
        <v>0</v>
      </c>
      <c r="F110" s="128">
        <f>SUM(F111:F113)</f>
        <v>0</v>
      </c>
      <c r="G110" s="128">
        <f>SUM(G111:G113)</f>
        <v>0</v>
      </c>
      <c r="H110" s="129">
        <f>SUM(H111:H113)</f>
        <v>0</v>
      </c>
      <c r="I110" s="128">
        <f>SUM(I111:I113)</f>
        <v>0</v>
      </c>
    </row>
    <row r="111" spans="1:9" ht="20.100000000000001" customHeight="1" x14ac:dyDescent="0.25">
      <c r="A111" s="133" t="s">
        <v>24</v>
      </c>
      <c r="B111" s="130">
        <f t="shared" ref="B111:D113" si="18">H61</f>
        <v>0</v>
      </c>
      <c r="C111" s="130">
        <f t="shared" si="18"/>
        <v>0</v>
      </c>
      <c r="D111" s="130">
        <f t="shared" si="18"/>
        <v>0</v>
      </c>
      <c r="E111" s="130">
        <f>D61</f>
        <v>0</v>
      </c>
      <c r="F111" s="130">
        <f>SUM(B111:E111)</f>
        <v>0</v>
      </c>
      <c r="G111" s="130">
        <f>G61</f>
        <v>0</v>
      </c>
      <c r="H111" s="131">
        <f>K61</f>
        <v>0</v>
      </c>
      <c r="I111" s="130">
        <f t="shared" ref="I111:I113" si="19">G111+H111</f>
        <v>0</v>
      </c>
    </row>
    <row r="112" spans="1:9" ht="20.100000000000001" customHeight="1" x14ac:dyDescent="0.25">
      <c r="A112" s="133" t="s">
        <v>25</v>
      </c>
      <c r="B112" s="130">
        <f t="shared" si="18"/>
        <v>0</v>
      </c>
      <c r="C112" s="130">
        <f t="shared" si="18"/>
        <v>0</v>
      </c>
      <c r="D112" s="130">
        <f t="shared" si="18"/>
        <v>0</v>
      </c>
      <c r="E112" s="130">
        <f>D62</f>
        <v>0</v>
      </c>
      <c r="F112" s="130">
        <f>SUM(B112:E112)</f>
        <v>0</v>
      </c>
      <c r="G112" s="130">
        <f>G62</f>
        <v>0</v>
      </c>
      <c r="H112" s="131">
        <f>K62</f>
        <v>0</v>
      </c>
      <c r="I112" s="130">
        <f t="shared" si="19"/>
        <v>0</v>
      </c>
    </row>
    <row r="113" spans="1:9" ht="20.100000000000001" customHeight="1" x14ac:dyDescent="0.25">
      <c r="A113" s="133" t="s">
        <v>26</v>
      </c>
      <c r="B113" s="130">
        <f t="shared" si="18"/>
        <v>0</v>
      </c>
      <c r="C113" s="130">
        <f t="shared" si="18"/>
        <v>0</v>
      </c>
      <c r="D113" s="130">
        <f t="shared" si="18"/>
        <v>0</v>
      </c>
      <c r="E113" s="130">
        <f>D63</f>
        <v>0</v>
      </c>
      <c r="F113" s="130">
        <f>SUM(B113:E113)</f>
        <v>0</v>
      </c>
      <c r="G113" s="130">
        <f>G63</f>
        <v>0</v>
      </c>
      <c r="H113" s="131">
        <f>K63</f>
        <v>0</v>
      </c>
      <c r="I113" s="130">
        <f t="shared" si="19"/>
        <v>0</v>
      </c>
    </row>
    <row r="114" spans="1:9" ht="30" customHeight="1" x14ac:dyDescent="0.25">
      <c r="A114" s="132" t="s">
        <v>95</v>
      </c>
      <c r="B114" s="128">
        <f>B110+B106+B102+B98</f>
        <v>0</v>
      </c>
      <c r="C114" s="128">
        <f>C110+C106+C102+C98</f>
        <v>0</v>
      </c>
      <c r="D114" s="128">
        <f t="shared" ref="D114" si="20">D110+D106+D102+D98</f>
        <v>0</v>
      </c>
      <c r="E114" s="128">
        <f>E110+E106+E102+E98</f>
        <v>0</v>
      </c>
      <c r="F114" s="128">
        <f>F110+F106+F102+F98</f>
        <v>0</v>
      </c>
      <c r="G114" s="128">
        <f>G110+G106+G102+G98</f>
        <v>0</v>
      </c>
      <c r="H114" s="129">
        <f>H110+H106+H102+H98</f>
        <v>0</v>
      </c>
      <c r="I114" s="128">
        <f>I110+I106+I102+I98</f>
        <v>0</v>
      </c>
    </row>
    <row r="115" spans="1:9" x14ac:dyDescent="0.25">
      <c r="B115" s="24"/>
    </row>
    <row r="116" spans="1:9" ht="76.5" customHeight="1" x14ac:dyDescent="0.25">
      <c r="A116" s="174" t="s">
        <v>96</v>
      </c>
      <c r="B116" s="174"/>
      <c r="C116" s="174"/>
      <c r="D116" s="174"/>
      <c r="E116" s="174"/>
      <c r="F116" s="174"/>
      <c r="G116" s="174"/>
      <c r="H116" s="174"/>
    </row>
    <row r="117" spans="1:9" x14ac:dyDescent="0.25">
      <c r="B117" s="24"/>
    </row>
    <row r="118" spans="1:9" x14ac:dyDescent="0.25">
      <c r="A118" s="100" t="s">
        <v>81</v>
      </c>
      <c r="B118" s="4"/>
      <c r="F118" s="179" t="s">
        <v>82</v>
      </c>
      <c r="G118" s="180"/>
      <c r="H118" s="180"/>
    </row>
    <row r="119" spans="1:9" x14ac:dyDescent="0.25">
      <c r="B119" s="4"/>
      <c r="F119" s="68"/>
      <c r="G119" s="69"/>
      <c r="H119" s="69"/>
    </row>
    <row r="120" spans="1:9" x14ac:dyDescent="0.25">
      <c r="A120" s="2" t="s">
        <v>30</v>
      </c>
      <c r="B120" s="4"/>
      <c r="F120" s="2" t="s">
        <v>62</v>
      </c>
    </row>
    <row r="121" spans="1:9" x14ac:dyDescent="0.25">
      <c r="A121" s="63" t="s">
        <v>33</v>
      </c>
      <c r="B121" s="4"/>
      <c r="F121" s="175" t="s">
        <v>33</v>
      </c>
      <c r="G121" s="175"/>
    </row>
  </sheetData>
  <mergeCells count="48">
    <mergeCell ref="M55:M57"/>
    <mergeCell ref="M58:M60"/>
    <mergeCell ref="M61:M63"/>
    <mergeCell ref="A60:B60"/>
    <mergeCell ref="I88:J88"/>
    <mergeCell ref="F88:H88"/>
    <mergeCell ref="A71:B71"/>
    <mergeCell ref="D50:D51"/>
    <mergeCell ref="A49:B51"/>
    <mergeCell ref="C49:C51"/>
    <mergeCell ref="B96:F96"/>
    <mergeCell ref="G96:I96"/>
    <mergeCell ref="A53:B53"/>
    <mergeCell ref="A116:H116"/>
    <mergeCell ref="F121:G121"/>
    <mergeCell ref="A56:B56"/>
    <mergeCell ref="A64:B64"/>
    <mergeCell ref="A55:B55"/>
    <mergeCell ref="A63:B63"/>
    <mergeCell ref="A57:B57"/>
    <mergeCell ref="A62:B62"/>
    <mergeCell ref="A61:B61"/>
    <mergeCell ref="A58:B58"/>
    <mergeCell ref="A59:B59"/>
    <mergeCell ref="F118:H118"/>
    <mergeCell ref="A96:A97"/>
    <mergeCell ref="D43:F43"/>
    <mergeCell ref="I43:K43"/>
    <mergeCell ref="A52:B52"/>
    <mergeCell ref="A9:N9"/>
    <mergeCell ref="L49:L51"/>
    <mergeCell ref="M49:M51"/>
    <mergeCell ref="G49:G51"/>
    <mergeCell ref="H49:H51"/>
    <mergeCell ref="I49:I51"/>
    <mergeCell ref="J49:J51"/>
    <mergeCell ref="A16:B16"/>
    <mergeCell ref="M52:M54"/>
    <mergeCell ref="K49:K51"/>
    <mergeCell ref="A54:B54"/>
    <mergeCell ref="D49:F49"/>
    <mergeCell ref="E50:F50"/>
    <mergeCell ref="B11:B13"/>
    <mergeCell ref="B24:B29"/>
    <mergeCell ref="M26:O26"/>
    <mergeCell ref="M27:O27"/>
    <mergeCell ref="M28:O28"/>
    <mergeCell ref="M29:O29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scale="59" fitToHeight="5" orientation="landscape" r:id="rId1"/>
  <headerFooter alignWithMargins="0"/>
  <rowBreaks count="2" manualBreakCount="2">
    <brk id="46" max="20" man="1"/>
    <brk id="87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sbit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lgur</dc:creator>
  <cp:lastModifiedBy>Заморская</cp:lastModifiedBy>
  <cp:lastPrinted>2015-07-24T07:03:08Z</cp:lastPrinted>
  <dcterms:created xsi:type="dcterms:W3CDTF">2002-08-27T02:37:01Z</dcterms:created>
  <dcterms:modified xsi:type="dcterms:W3CDTF">2017-03-03T04:55:48Z</dcterms:modified>
</cp:coreProperties>
</file>