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2011" sheetId="1" r:id="rId1"/>
    <sheet name="2012" sheetId="2" r:id="rId2"/>
    <sheet name="2013" sheetId="3" r:id="rId3"/>
    <sheet name="2013-1" sheetId="4" r:id="rId4"/>
    <sheet name="прогноз" sheetId="5" r:id="rId5"/>
    <sheet name="прилож" sheetId="6" r:id="rId6"/>
  </sheets>
  <externalReferences>
    <externalReference r:id="rId9"/>
  </externalReferences>
  <definedNames>
    <definedName name="_xlnm.Print_Area" localSheetId="4">'прогноз'!$A$1:$G$13</definedName>
  </definedNames>
  <calcPr fullCalcOnLoad="1"/>
</workbook>
</file>

<file path=xl/sharedStrings.xml><?xml version="1.0" encoding="utf-8"?>
<sst xmlns="http://schemas.openxmlformats.org/spreadsheetml/2006/main" count="212" uniqueCount="104">
  <si>
    <t xml:space="preserve"> Информация по заключенным и исполненным договорам на осуществление технологического присоединения за 2011г</t>
  </si>
  <si>
    <t>Месяц  (квартал, год)</t>
  </si>
  <si>
    <t>Количество  поданных заявок , шт</t>
  </si>
  <si>
    <t>Количество  заключенных договоров, шт</t>
  </si>
  <si>
    <t>Поступление средств по заключенным договорам, руб</t>
  </si>
  <si>
    <t>Суммарная мощность по заключенным договорам 0.4кВ, кВт</t>
  </si>
  <si>
    <t>Фактическое подключение по заключенным договорам 0.4кВ</t>
  </si>
  <si>
    <t>всего</t>
  </si>
  <si>
    <t>без оплаты (смена собственника)</t>
  </si>
  <si>
    <t xml:space="preserve"> с оплатой (вновь подключаемые)</t>
  </si>
  <si>
    <t>шт</t>
  </si>
  <si>
    <t>кВт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</si>
  <si>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</si>
  <si>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</si>
  <si>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</si>
  <si>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</si>
  <si>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</si>
  <si>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</si>
  <si>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</si>
  <si>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II квартал</t>
  </si>
  <si>
    <t>1 полугодие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</si>
  <si>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</si>
  <si>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</si>
  <si>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</si>
  <si>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</si>
  <si>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</si>
  <si>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</si>
  <si>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</si>
  <si>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</si>
  <si>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II полугодие</t>
  </si>
  <si>
    <t>год</t>
  </si>
  <si>
    <t xml:space="preserve"> Информация по заключенным и исполненным договорам на осуществление технологического присоединения за 2012г</t>
  </si>
  <si>
    <t>2 квартал</t>
  </si>
  <si>
    <t>3 квартал</t>
  </si>
  <si>
    <t>4 квартал</t>
  </si>
  <si>
    <t xml:space="preserve"> Информация по заключенным и исполненным договорам на осуществление технологического присоединения за 2013г</t>
  </si>
  <si>
    <t>Справка ПТО о количестве присоединенной нагрузке в 2012 г. и прогнозируемое подключение на 2013г.</t>
  </si>
  <si>
    <t>Мощность заявителя, кВт</t>
  </si>
  <si>
    <t>факт 2012г</t>
  </si>
  <si>
    <t>2013г</t>
  </si>
  <si>
    <t xml:space="preserve">до 15 кВт включительно </t>
  </si>
  <si>
    <t>от 15 до 150 кВт включительно</t>
  </si>
  <si>
    <t>от 150 до 670кВт</t>
  </si>
  <si>
    <t>ИТОГО</t>
  </si>
  <si>
    <t xml:space="preserve"> Прогнозируемое подключение потребителей  от существующих электрических сетей необходимого класса напряжения, расстояние до границ участка которых составляет не более 300 метров</t>
  </si>
  <si>
    <t>Главный инженер  МУПЭС</t>
  </si>
  <si>
    <t>В.В.Иванов</t>
  </si>
  <si>
    <t>Приложение №1 к дополнительному соглашению</t>
  </si>
  <si>
    <t>от "05" декабря 2012г №18.2400.2631.11ДС4</t>
  </si>
  <si>
    <t xml:space="preserve">(Приложение №2 к Договору оказания услуг по </t>
  </si>
  <si>
    <t>передаче электрической энергии</t>
  </si>
  <si>
    <t>от "20" декабря 2011г. №18.2400.2631.11)</t>
  </si>
  <si>
    <t>Технические характеристики точек поставки</t>
  </si>
  <si>
    <t>№ п/п</t>
  </si>
  <si>
    <t xml:space="preserve">Наименование точки поставки </t>
  </si>
  <si>
    <t>Напряжение,   кВ</t>
  </si>
  <si>
    <t>Присоединенная электрическая мощность, МВА</t>
  </si>
  <si>
    <t>Максимальная мощность, МВт</t>
  </si>
  <si>
    <t>Пропускная способность,МВт</t>
  </si>
  <si>
    <t>кВ</t>
  </si>
  <si>
    <t>МВА</t>
  </si>
  <si>
    <t>МВт</t>
  </si>
  <si>
    <t>ф.101-2</t>
  </si>
  <si>
    <t>ф.101-3</t>
  </si>
  <si>
    <t>ф.101-4</t>
  </si>
  <si>
    <t>ф.101-5</t>
  </si>
  <si>
    <t>ф.101-6</t>
  </si>
  <si>
    <t>ф.101-7</t>
  </si>
  <si>
    <t>ф.101-9</t>
  </si>
  <si>
    <t>ф.101-10</t>
  </si>
  <si>
    <t>ф.101-12</t>
  </si>
  <si>
    <t>ф.104-1</t>
  </si>
  <si>
    <t>ф.104-3</t>
  </si>
  <si>
    <t>ф.104-4</t>
  </si>
  <si>
    <t>ф.104-5</t>
  </si>
  <si>
    <t>ф.104-6</t>
  </si>
  <si>
    <t>ф.104-7</t>
  </si>
  <si>
    <t>ф.104-8</t>
  </si>
  <si>
    <t>ф.104-9</t>
  </si>
  <si>
    <t>ф.104-10</t>
  </si>
  <si>
    <t>ф.110-1</t>
  </si>
  <si>
    <t>ф.110-2</t>
  </si>
  <si>
    <t>ф.110-3</t>
  </si>
  <si>
    <t>ф.110-4</t>
  </si>
  <si>
    <t>ф.105-8</t>
  </si>
  <si>
    <t>ф.105-3</t>
  </si>
  <si>
    <t>ф.105-4</t>
  </si>
  <si>
    <t>ф.105-6</t>
  </si>
  <si>
    <t>ф.105-7</t>
  </si>
  <si>
    <t>ф.109-1</t>
  </si>
  <si>
    <t>ф.109-2</t>
  </si>
  <si>
    <t>ф.109-3</t>
  </si>
  <si>
    <t>ф.109-4</t>
  </si>
  <si>
    <t>ф.109-6</t>
  </si>
  <si>
    <t>ф.109-7</t>
  </si>
  <si>
    <t>ф.109-8</t>
  </si>
  <si>
    <t>ф.109-9</t>
  </si>
  <si>
    <t>ф.109-10</t>
  </si>
  <si>
    <t xml:space="preserve">     ПОДПИСИ:</t>
  </si>
  <si>
    <t>"Сетевая организация 1"</t>
  </si>
  <si>
    <t>"Сетевая организация 2"</t>
  </si>
  <si>
    <t>____________________О.Н.Лукин</t>
  </si>
  <si>
    <t>______________________Горбунов В.А.</t>
  </si>
  <si>
    <t>М.П.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</si>
</sst>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_-* #,##0.00_р_._-;\-* #,##0.00_р_._-;_-* \-??_р_._-;_-@_-"/>
    <numFmt numFmtId="167" formatCode="0"/>
    <numFmt numFmtId="168" formatCode="0.000"/>
  </numFmts>
  <fonts count="24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2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55" applyFont="1" applyBorder="1" applyAlignment="1">
      <alignment horizontal="center" wrapText="1"/>
      <protection/>
    </xf>
    <xf numFmtId="164" fontId="2" fillId="0" borderId="10" xfId="55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1" xfId="0" applyBorder="1" applyAlignment="1">
      <alignment horizontal="center"/>
    </xf>
    <xf numFmtId="164" fontId="19" fillId="0" borderId="12" xfId="0" applyFont="1" applyBorder="1" applyAlignment="1">
      <alignment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/>
    </xf>
    <xf numFmtId="164" fontId="19" fillId="0" borderId="15" xfId="0" applyFont="1" applyBorder="1" applyAlignment="1">
      <alignment horizontal="center"/>
    </xf>
    <xf numFmtId="164" fontId="19" fillId="0" borderId="12" xfId="0" applyFont="1" applyFill="1" applyBorder="1" applyAlignment="1">
      <alignment/>
    </xf>
    <xf numFmtId="165" fontId="19" fillId="0" borderId="13" xfId="0" applyNumberFormat="1" applyFont="1" applyBorder="1" applyAlignment="1">
      <alignment horizontal="center"/>
    </xf>
    <xf numFmtId="167" fontId="0" fillId="0" borderId="10" xfId="15" applyNumberFormat="1" applyFont="1" applyFill="1" applyBorder="1" applyAlignment="1" applyProtection="1">
      <alignment horizontal="center"/>
      <protection/>
    </xf>
    <xf numFmtId="164" fontId="19" fillId="0" borderId="16" xfId="0" applyFont="1" applyBorder="1" applyAlignment="1">
      <alignment horizontal="center"/>
    </xf>
    <xf numFmtId="164" fontId="20" fillId="0" borderId="0" xfId="0" applyFont="1" applyBorder="1" applyAlignment="1">
      <alignment horizontal="center" wrapText="1"/>
    </xf>
    <xf numFmtId="164" fontId="21" fillId="0" borderId="17" xfId="0" applyFont="1" applyBorder="1" applyAlignment="1">
      <alignment horizontal="center" wrapText="1"/>
    </xf>
    <xf numFmtId="164" fontId="21" fillId="0" borderId="18" xfId="0" applyFont="1" applyBorder="1" applyAlignment="1">
      <alignment horizontal="center"/>
    </xf>
    <xf numFmtId="164" fontId="21" fillId="0" borderId="19" xfId="0" applyFont="1" applyBorder="1" applyAlignment="1">
      <alignment horizontal="center"/>
    </xf>
    <xf numFmtId="164" fontId="22" fillId="0" borderId="10" xfId="0" applyFont="1" applyBorder="1" applyAlignment="1">
      <alignment horizontal="center"/>
    </xf>
    <xf numFmtId="164" fontId="22" fillId="0" borderId="20" xfId="0" applyFont="1" applyBorder="1" applyAlignment="1">
      <alignment horizontal="center"/>
    </xf>
    <xf numFmtId="164" fontId="22" fillId="0" borderId="21" xfId="0" applyFont="1" applyBorder="1" applyAlignment="1">
      <alignment wrapText="1"/>
    </xf>
    <xf numFmtId="164" fontId="22" fillId="0" borderId="10" xfId="0" applyFont="1" applyBorder="1" applyAlignment="1">
      <alignment horizontal="center" vertical="center"/>
    </xf>
    <xf numFmtId="164" fontId="22" fillId="0" borderId="20" xfId="0" applyFont="1" applyBorder="1" applyAlignment="1">
      <alignment horizontal="center" vertical="center"/>
    </xf>
    <xf numFmtId="164" fontId="21" fillId="0" borderId="22" xfId="0" applyFont="1" applyBorder="1" applyAlignment="1">
      <alignment wrapText="1"/>
    </xf>
    <xf numFmtId="164" fontId="21" fillId="0" borderId="23" xfId="0" applyFont="1" applyBorder="1" applyAlignment="1">
      <alignment horizontal="center" vertical="center"/>
    </xf>
    <xf numFmtId="164" fontId="21" fillId="0" borderId="24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wrapText="1"/>
    </xf>
    <xf numFmtId="164" fontId="0" fillId="0" borderId="0" xfId="0" applyAlignment="1">
      <alignment horizontal="left" wrapText="1"/>
    </xf>
    <xf numFmtId="164" fontId="22" fillId="0" borderId="0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4" fontId="21" fillId="0" borderId="25" xfId="0" applyFont="1" applyBorder="1" applyAlignment="1">
      <alignment horizontal="center"/>
    </xf>
    <xf numFmtId="164" fontId="0" fillId="0" borderId="11" xfId="0" applyFont="1" applyBorder="1" applyAlignment="1">
      <alignment horizontal="center" vertical="center" wrapText="1"/>
    </xf>
    <xf numFmtId="164" fontId="0" fillId="0" borderId="26" xfId="0" applyFont="1" applyBorder="1" applyAlignment="1">
      <alignment horizontal="center" vertical="center" wrapText="1"/>
    </xf>
    <xf numFmtId="164" fontId="0" fillId="0" borderId="27" xfId="0" applyFont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center" wrapText="1"/>
    </xf>
    <xf numFmtId="164" fontId="0" fillId="0" borderId="10" xfId="0" applyBorder="1" applyAlignment="1">
      <alignment horizontal="center" vertical="center"/>
    </xf>
    <xf numFmtId="164" fontId="0" fillId="0" borderId="28" xfId="0" applyBorder="1" applyAlignment="1">
      <alignment horizontal="center" vertical="center"/>
    </xf>
    <xf numFmtId="164" fontId="0" fillId="0" borderId="29" xfId="0" applyFont="1" applyFill="1" applyBorder="1" applyAlignment="1">
      <alignment horizontal="center"/>
    </xf>
    <xf numFmtId="168" fontId="19" fillId="0" borderId="29" xfId="0" applyNumberFormat="1" applyFont="1" applyBorder="1" applyAlignment="1">
      <alignment horizontal="center" vertical="center"/>
    </xf>
    <xf numFmtId="168" fontId="19" fillId="0" borderId="10" xfId="0" applyNumberFormat="1" applyFont="1" applyBorder="1" applyAlignment="1">
      <alignment horizontal="center"/>
    </xf>
    <xf numFmtId="164" fontId="0" fillId="0" borderId="10" xfId="0" applyFill="1" applyBorder="1" applyAlignment="1">
      <alignment horizontal="center"/>
    </xf>
    <xf numFmtId="168" fontId="23" fillId="0" borderId="10" xfId="0" applyNumberFormat="1" applyFont="1" applyFill="1" applyBorder="1" applyAlignment="1">
      <alignment horizontal="center"/>
    </xf>
    <xf numFmtId="168" fontId="19" fillId="0" borderId="10" xfId="0" applyNumberFormat="1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8" fontId="19" fillId="0" borderId="10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8" fontId="19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4" fontId="19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vovan\server\#&#1054;&#1073;&#1097;&#1072;&#1103;&#1040;&#1076;&#1084;&#1080;&#1085;&#1080;&#1089;&#1090;&#1088;&#1072;&#1094;&#1080;&#1103;\#&#1042;&#1089;&#1077;&#1041;&#1072;&#1073;&#1091;&#1096;&#1082;&#1080;&#1085;&#1091;\&#1044;&#1083;&#1103;%20&#1079;&#1072;&#1075;&#1088;&#1091;&#1079;&#1082;&#1080;%20&#1074;%20&#1057;&#1072;&#1081;&#1090;\&#1101;&#1083;&#1077;&#1082;&#1090;&#1088;&#1080;&#1095;&#1077;&#1089;&#1082;&#1080;&#1077;%20&#1089;&#1077;&#1090;&#1080;\&#1056;&#1069;&#1050;%20&#1079;&#1072;%202013&#1075;%20&#1058;&#105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Квартал"/>
      <sheetName val="Квартал (2)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7">
          <cell r="A7">
            <v>4</v>
          </cell>
        </row>
        <row r="8">
          <cell r="H8">
            <v>70</v>
          </cell>
          <cell r="J8">
            <v>9549.6</v>
          </cell>
        </row>
      </sheetData>
      <sheetData sheetId="1">
        <row r="13">
          <cell r="A13">
            <v>10</v>
          </cell>
        </row>
        <row r="14">
          <cell r="H14">
            <v>415</v>
          </cell>
          <cell r="J14">
            <v>94238.25</v>
          </cell>
        </row>
      </sheetData>
      <sheetData sheetId="2">
        <row r="6">
          <cell r="A6">
            <v>3</v>
          </cell>
        </row>
        <row r="7">
          <cell r="H7">
            <v>95</v>
          </cell>
          <cell r="J7">
            <v>22934.8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33" sqref="B33"/>
    </sheetView>
  </sheetViews>
  <sheetFormatPr defaultColWidth="9.33203125" defaultRowHeight="12.75"/>
  <cols>
    <col min="1" max="1" width="13.33203125" style="0" customWidth="1"/>
    <col min="2" max="2" width="18.66015625" style="0" customWidth="1"/>
    <col min="3" max="3" width="19.33203125" style="0" customWidth="1"/>
    <col min="4" max="4" width="19.16015625" style="0" customWidth="1"/>
    <col min="5" max="5" width="17.83203125" style="0" customWidth="1"/>
    <col min="6" max="6" width="21.5" style="0" customWidth="1"/>
    <col min="7" max="7" width="12.66015625" style="0" customWidth="1"/>
    <col min="8" max="8" width="12.5" style="0" customWidth="1"/>
  </cols>
  <sheetData>
    <row r="1" spans="1:8" ht="4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75" customHeight="1">
      <c r="A2" s="2" t="s">
        <v>1</v>
      </c>
      <c r="B2" s="2" t="s">
        <v>2</v>
      </c>
      <c r="C2" s="2" t="s">
        <v>3</v>
      </c>
      <c r="D2" s="2"/>
      <c r="E2" s="2" t="s">
        <v>4</v>
      </c>
      <c r="F2" s="2" t="s">
        <v>5</v>
      </c>
      <c r="G2" s="2" t="s">
        <v>6</v>
      </c>
      <c r="H2" s="2"/>
    </row>
    <row r="3" spans="1:8" ht="57.75" customHeight="1">
      <c r="A3" s="2"/>
      <c r="B3" s="2" t="s">
        <v>7</v>
      </c>
      <c r="C3" s="2" t="s">
        <v>8</v>
      </c>
      <c r="D3" s="2" t="s">
        <v>9</v>
      </c>
      <c r="E3" s="2" t="s">
        <v>7</v>
      </c>
      <c r="F3" s="2" t="s">
        <v>7</v>
      </c>
      <c r="G3" s="2" t="s">
        <v>10</v>
      </c>
      <c r="H3" s="2" t="s">
        <v>11</v>
      </c>
    </row>
    <row r="4" spans="1:8" ht="12.75">
      <c r="A4" s="3" t="s">
        <v>12</v>
      </c>
      <c r="B4" s="4">
        <v>20</v>
      </c>
      <c r="C4" s="4">
        <v>17</v>
      </c>
      <c r="D4" s="4">
        <v>3</v>
      </c>
      <c r="E4" s="4">
        <v>1650</v>
      </c>
      <c r="F4" s="4">
        <v>45</v>
      </c>
      <c r="G4" s="4">
        <v>1</v>
      </c>
      <c r="H4" s="4">
        <v>15</v>
      </c>
    </row>
    <row r="5" spans="1:8" ht="12.75">
      <c r="A5" s="3" t="s">
        <v>13</v>
      </c>
      <c r="B5" s="4">
        <v>14</v>
      </c>
      <c r="C5" s="4">
        <v>9</v>
      </c>
      <c r="D5" s="4">
        <v>5</v>
      </c>
      <c r="E5" s="4">
        <v>12104.95</v>
      </c>
      <c r="F5" s="4">
        <v>97</v>
      </c>
      <c r="G5" s="4">
        <v>7</v>
      </c>
      <c r="H5" s="4">
        <f>15+5.2+15+15+15+15+15</f>
        <v>95.2</v>
      </c>
    </row>
    <row r="6" spans="1:8" ht="13.5">
      <c r="A6" s="5" t="s">
        <v>14</v>
      </c>
      <c r="B6" s="6">
        <v>12</v>
      </c>
      <c r="C6" s="6">
        <v>7</v>
      </c>
      <c r="D6" s="6">
        <v>5</v>
      </c>
      <c r="E6" s="6">
        <v>2750</v>
      </c>
      <c r="F6" s="6">
        <v>74</v>
      </c>
      <c r="G6" s="6">
        <v>2</v>
      </c>
      <c r="H6" s="6">
        <f>15+15</f>
        <v>30</v>
      </c>
    </row>
    <row r="7" spans="1:8" ht="13.5">
      <c r="A7" s="7" t="s">
        <v>15</v>
      </c>
      <c r="B7" s="8">
        <f aca="true" t="shared" si="0" ref="B7:H7">SUM(B4:B6)</f>
        <v>46</v>
      </c>
      <c r="C7" s="8">
        <f t="shared" si="0"/>
        <v>33</v>
      </c>
      <c r="D7" s="8">
        <f t="shared" si="0"/>
        <v>13</v>
      </c>
      <c r="E7" s="8">
        <f t="shared" si="0"/>
        <v>16504.95</v>
      </c>
      <c r="F7" s="8">
        <f t="shared" si="0"/>
        <v>216</v>
      </c>
      <c r="G7" s="8">
        <f t="shared" si="0"/>
        <v>10</v>
      </c>
      <c r="H7" s="8">
        <f t="shared" si="0"/>
        <v>140.2</v>
      </c>
    </row>
    <row r="8" spans="1:8" ht="12.75">
      <c r="A8" s="3" t="s">
        <v>16</v>
      </c>
      <c r="B8" s="4">
        <v>13</v>
      </c>
      <c r="C8" s="4">
        <v>10</v>
      </c>
      <c r="D8" s="4">
        <v>3</v>
      </c>
      <c r="E8" s="4">
        <v>31514.4</v>
      </c>
      <c r="F8" s="4">
        <v>190</v>
      </c>
      <c r="G8" s="4">
        <v>1</v>
      </c>
      <c r="H8" s="4">
        <v>15</v>
      </c>
    </row>
    <row r="9" spans="1:8" ht="12.75">
      <c r="A9" s="3" t="s">
        <v>17</v>
      </c>
      <c r="B9" s="4">
        <v>36</v>
      </c>
      <c r="C9" s="4">
        <v>19</v>
      </c>
      <c r="D9" s="4">
        <v>17</v>
      </c>
      <c r="E9" s="4">
        <v>13552.25</v>
      </c>
      <c r="F9" s="4">
        <v>224</v>
      </c>
      <c r="G9" s="4">
        <v>3</v>
      </c>
      <c r="H9" s="4">
        <f>15+20+99</f>
        <v>134</v>
      </c>
    </row>
    <row r="10" spans="1:8" ht="13.5">
      <c r="A10" s="5" t="s">
        <v>18</v>
      </c>
      <c r="B10" s="6">
        <v>11</v>
      </c>
      <c r="C10" s="6">
        <v>6</v>
      </c>
      <c r="D10" s="6">
        <v>5</v>
      </c>
      <c r="E10" s="6">
        <v>7902.7</v>
      </c>
      <c r="F10" s="6">
        <v>37.5</v>
      </c>
      <c r="G10" s="6">
        <v>3</v>
      </c>
      <c r="H10" s="6">
        <f>3+3+15</f>
        <v>21</v>
      </c>
    </row>
    <row r="11" spans="1:8" ht="13.5">
      <c r="A11" s="9" t="s">
        <v>19</v>
      </c>
      <c r="B11" s="10">
        <f aca="true" t="shared" si="1" ref="B11:H11">SUM(B8:B10)</f>
        <v>60</v>
      </c>
      <c r="C11" s="10">
        <f t="shared" si="1"/>
        <v>35</v>
      </c>
      <c r="D11" s="10">
        <f t="shared" si="1"/>
        <v>25</v>
      </c>
      <c r="E11" s="10">
        <f t="shared" si="1"/>
        <v>52969.350000000006</v>
      </c>
      <c r="F11" s="10">
        <f t="shared" si="1"/>
        <v>451.5</v>
      </c>
      <c r="G11" s="10">
        <f t="shared" si="1"/>
        <v>7</v>
      </c>
      <c r="H11" s="10">
        <f t="shared" si="1"/>
        <v>170</v>
      </c>
    </row>
    <row r="12" spans="1:8" ht="13.5">
      <c r="A12" s="11" t="s">
        <v>20</v>
      </c>
      <c r="B12" s="8">
        <f>B7+B11</f>
        <v>106</v>
      </c>
      <c r="C12" s="8">
        <f aca="true" t="shared" si="2" ref="C12:H12">C7+C11</f>
        <v>68</v>
      </c>
      <c r="D12" s="8">
        <f t="shared" si="2"/>
        <v>38</v>
      </c>
      <c r="E12" s="12">
        <f t="shared" si="2"/>
        <v>69474.3</v>
      </c>
      <c r="F12" s="8">
        <f t="shared" si="2"/>
        <v>667.5</v>
      </c>
      <c r="G12" s="8">
        <f t="shared" si="2"/>
        <v>17</v>
      </c>
      <c r="H12" s="8">
        <f t="shared" si="2"/>
        <v>310.2</v>
      </c>
    </row>
    <row r="13" spans="1:8" ht="12.75">
      <c r="A13" s="3" t="s">
        <v>21</v>
      </c>
      <c r="B13" s="4">
        <v>55</v>
      </c>
      <c r="C13" s="4">
        <f>B13-D13</f>
        <v>38</v>
      </c>
      <c r="D13" s="4">
        <v>17</v>
      </c>
      <c r="E13" s="4">
        <v>60925.2</v>
      </c>
      <c r="F13" s="4">
        <v>558</v>
      </c>
      <c r="G13" s="4">
        <v>12</v>
      </c>
      <c r="H13" s="13">
        <f>50+15+3+10+15+15+15+15+15+15+6+160</f>
        <v>334</v>
      </c>
    </row>
    <row r="14" spans="1:8" ht="12.75">
      <c r="A14" s="3" t="s">
        <v>22</v>
      </c>
      <c r="B14" s="4">
        <v>23</v>
      </c>
      <c r="C14" s="4">
        <f>B14-D14</f>
        <v>10</v>
      </c>
      <c r="D14" s="4">
        <v>13</v>
      </c>
      <c r="E14" s="4">
        <v>39167.61</v>
      </c>
      <c r="F14" s="4">
        <v>368.81</v>
      </c>
      <c r="G14" s="4">
        <v>5</v>
      </c>
      <c r="H14" s="4">
        <f>15+15+15+15+5</f>
        <v>65</v>
      </c>
    </row>
    <row r="15" spans="1:8" ht="13.5">
      <c r="A15" s="5" t="s">
        <v>23</v>
      </c>
      <c r="B15" s="6">
        <v>20</v>
      </c>
      <c r="C15" s="4">
        <f>B15-D15</f>
        <v>8</v>
      </c>
      <c r="D15" s="6">
        <v>12</v>
      </c>
      <c r="E15" s="6">
        <v>14307.77</v>
      </c>
      <c r="F15" s="6">
        <v>143</v>
      </c>
      <c r="G15" s="6">
        <v>6</v>
      </c>
      <c r="H15" s="6">
        <f>15+15+3+15+15+15</f>
        <v>78</v>
      </c>
    </row>
    <row r="16" spans="1:8" ht="13.5">
      <c r="A16" s="7" t="s">
        <v>24</v>
      </c>
      <c r="B16" s="8">
        <f aca="true" t="shared" si="3" ref="B16:H16">SUM(B13:B15)</f>
        <v>98</v>
      </c>
      <c r="C16" s="8">
        <f t="shared" si="3"/>
        <v>56</v>
      </c>
      <c r="D16" s="8">
        <f t="shared" si="3"/>
        <v>42</v>
      </c>
      <c r="E16" s="8">
        <f t="shared" si="3"/>
        <v>114400.58</v>
      </c>
      <c r="F16" s="8">
        <f t="shared" si="3"/>
        <v>1069.81</v>
      </c>
      <c r="G16" s="8">
        <f t="shared" si="3"/>
        <v>23</v>
      </c>
      <c r="H16" s="14">
        <f t="shared" si="3"/>
        <v>477</v>
      </c>
    </row>
    <row r="17" spans="1:8" ht="12.75">
      <c r="A17" s="3" t="s">
        <v>25</v>
      </c>
      <c r="B17" s="4">
        <v>26</v>
      </c>
      <c r="C17" s="4">
        <f>B17-D17</f>
        <v>15</v>
      </c>
      <c r="D17" s="4">
        <v>11</v>
      </c>
      <c r="E17" s="4">
        <v>23008.55</v>
      </c>
      <c r="F17" s="4">
        <v>220</v>
      </c>
      <c r="G17" s="4">
        <v>15</v>
      </c>
      <c r="H17" s="13">
        <f>15+15+15+15+15+15+15+15+10+1+15+15+15+12+15</f>
        <v>203</v>
      </c>
    </row>
    <row r="18" spans="1:8" ht="12.75">
      <c r="A18" s="3" t="s">
        <v>26</v>
      </c>
      <c r="B18" s="4">
        <v>10</v>
      </c>
      <c r="C18" s="4">
        <f>B18-D18</f>
        <v>5</v>
      </c>
      <c r="D18" s="4">
        <v>5</v>
      </c>
      <c r="E18" s="4">
        <v>30713.5</v>
      </c>
      <c r="F18" s="4">
        <v>187</v>
      </c>
      <c r="G18" s="4">
        <v>3</v>
      </c>
      <c r="H18" s="4">
        <f>15+15+15</f>
        <v>45</v>
      </c>
    </row>
    <row r="19" spans="1:8" ht="13.5">
      <c r="A19" s="5" t="s">
        <v>27</v>
      </c>
      <c r="B19" s="6">
        <v>28</v>
      </c>
      <c r="C19" s="4">
        <f>B19-D19</f>
        <v>21</v>
      </c>
      <c r="D19" s="6">
        <v>7</v>
      </c>
      <c r="E19" s="6">
        <v>3850</v>
      </c>
      <c r="F19" s="6">
        <v>91</v>
      </c>
      <c r="G19" s="6">
        <v>12</v>
      </c>
      <c r="H19" s="6">
        <f>15+5+15+6+15+15+15+15+15+15+15+15</f>
        <v>161</v>
      </c>
    </row>
    <row r="20" spans="1:8" ht="13.5">
      <c r="A20" s="7" t="s">
        <v>28</v>
      </c>
      <c r="B20" s="8">
        <f aca="true" t="shared" si="4" ref="B20:H20">SUM(B17:B19)</f>
        <v>64</v>
      </c>
      <c r="C20" s="8">
        <f t="shared" si="4"/>
        <v>41</v>
      </c>
      <c r="D20" s="8">
        <f t="shared" si="4"/>
        <v>23</v>
      </c>
      <c r="E20" s="8">
        <f t="shared" si="4"/>
        <v>57572.05</v>
      </c>
      <c r="F20" s="8">
        <f t="shared" si="4"/>
        <v>498</v>
      </c>
      <c r="G20" s="8">
        <f t="shared" si="4"/>
        <v>30</v>
      </c>
      <c r="H20" s="14">
        <f t="shared" si="4"/>
        <v>409</v>
      </c>
    </row>
    <row r="21" spans="1:8" ht="13.5">
      <c r="A21" s="7" t="s">
        <v>29</v>
      </c>
      <c r="B21" s="8">
        <f>B16+B20</f>
        <v>162</v>
      </c>
      <c r="C21" s="8">
        <f aca="true" t="shared" si="5" ref="C21:H21">C16+C20</f>
        <v>97</v>
      </c>
      <c r="D21" s="8">
        <f t="shared" si="5"/>
        <v>65</v>
      </c>
      <c r="E21" s="8">
        <f t="shared" si="5"/>
        <v>171972.63</v>
      </c>
      <c r="F21" s="8">
        <f t="shared" si="5"/>
        <v>1567.81</v>
      </c>
      <c r="G21" s="8">
        <f t="shared" si="5"/>
        <v>53</v>
      </c>
      <c r="H21" s="8">
        <f t="shared" si="5"/>
        <v>886</v>
      </c>
    </row>
    <row r="22" spans="1:8" ht="13.5">
      <c r="A22" s="7" t="s">
        <v>30</v>
      </c>
      <c r="B22" s="8">
        <f>B12+B21</f>
        <v>268</v>
      </c>
      <c r="C22" s="8">
        <f aca="true" t="shared" si="6" ref="C22:H22">C12+C21</f>
        <v>165</v>
      </c>
      <c r="D22" s="8">
        <f t="shared" si="6"/>
        <v>103</v>
      </c>
      <c r="E22" s="8">
        <f t="shared" si="6"/>
        <v>241446.93</v>
      </c>
      <c r="F22" s="8">
        <f t="shared" si="6"/>
        <v>2235.31</v>
      </c>
      <c r="G22" s="8">
        <f t="shared" si="6"/>
        <v>70</v>
      </c>
      <c r="H22" s="8">
        <f t="shared" si="6"/>
        <v>1196.2</v>
      </c>
    </row>
  </sheetData>
  <sheetProtection selectLockedCells="1" selectUnlockedCells="1"/>
  <mergeCells count="4">
    <mergeCell ref="A1:H1"/>
    <mergeCell ref="A2:A3"/>
    <mergeCell ref="C2:D2"/>
    <mergeCell ref="G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31" sqref="E31"/>
    </sheetView>
  </sheetViews>
  <sheetFormatPr defaultColWidth="9.33203125" defaultRowHeight="12.75"/>
  <cols>
    <col min="1" max="1" width="13.33203125" style="0" customWidth="1"/>
    <col min="2" max="2" width="18.66015625" style="0" customWidth="1"/>
    <col min="3" max="3" width="19.33203125" style="0" customWidth="1"/>
    <col min="4" max="4" width="19.16015625" style="0" customWidth="1"/>
    <col min="5" max="5" width="17.83203125" style="0" customWidth="1"/>
    <col min="6" max="6" width="21.5" style="0" customWidth="1"/>
    <col min="7" max="7" width="12.66015625" style="0" customWidth="1"/>
    <col min="8" max="8" width="12.5" style="0" customWidth="1"/>
  </cols>
  <sheetData>
    <row r="1" spans="1:8" ht="42.75" customHeight="1">
      <c r="A1" s="1" t="s">
        <v>31</v>
      </c>
      <c r="B1" s="1"/>
      <c r="C1" s="1"/>
      <c r="D1" s="1"/>
      <c r="E1" s="1"/>
      <c r="F1" s="1"/>
      <c r="G1" s="1"/>
      <c r="H1" s="1"/>
    </row>
    <row r="2" spans="1:8" ht="75" customHeight="1">
      <c r="A2" s="2" t="s">
        <v>1</v>
      </c>
      <c r="B2" s="2" t="s">
        <v>2</v>
      </c>
      <c r="C2" s="2" t="s">
        <v>3</v>
      </c>
      <c r="D2" s="2"/>
      <c r="E2" s="2" t="s">
        <v>4</v>
      </c>
      <c r="F2" s="2" t="s">
        <v>5</v>
      </c>
      <c r="G2" s="2" t="s">
        <v>6</v>
      </c>
      <c r="H2" s="2"/>
    </row>
    <row r="3" spans="1:8" ht="57.75" customHeight="1">
      <c r="A3" s="2"/>
      <c r="B3" s="2" t="s">
        <v>7</v>
      </c>
      <c r="C3" s="2" t="s">
        <v>8</v>
      </c>
      <c r="D3" s="2" t="s">
        <v>9</v>
      </c>
      <c r="E3" s="2" t="s">
        <v>7</v>
      </c>
      <c r="F3" s="2" t="s">
        <v>7</v>
      </c>
      <c r="G3" s="2" t="s">
        <v>10</v>
      </c>
      <c r="H3" s="2" t="s">
        <v>11</v>
      </c>
    </row>
    <row r="4" spans="1:8" ht="12.75">
      <c r="A4" s="3" t="s">
        <v>12</v>
      </c>
      <c r="B4" s="4">
        <v>27</v>
      </c>
      <c r="C4" s="4">
        <f>B4-D4</f>
        <v>13</v>
      </c>
      <c r="D4" s="4">
        <v>14</v>
      </c>
      <c r="E4" s="4">
        <v>38915.3</v>
      </c>
      <c r="F4" s="4">
        <v>350</v>
      </c>
      <c r="G4" s="4">
        <v>3</v>
      </c>
      <c r="H4" s="4">
        <f>15+3+3</f>
        <v>21</v>
      </c>
    </row>
    <row r="5" spans="1:8" ht="12.75">
      <c r="A5" s="3" t="s">
        <v>13</v>
      </c>
      <c r="B5" s="4">
        <v>15</v>
      </c>
      <c r="C5" s="4">
        <f>B5-D5</f>
        <v>11</v>
      </c>
      <c r="D5" s="4">
        <v>4</v>
      </c>
      <c r="E5" s="4">
        <v>2200</v>
      </c>
      <c r="F5" s="4">
        <v>50.1</v>
      </c>
      <c r="G5" s="4">
        <v>6</v>
      </c>
      <c r="H5" s="4">
        <f>50+10+10+100+15+5.1</f>
        <v>190.1</v>
      </c>
    </row>
    <row r="6" spans="1:8" ht="13.5">
      <c r="A6" s="5" t="s">
        <v>14</v>
      </c>
      <c r="B6" s="6">
        <v>27</v>
      </c>
      <c r="C6" s="4">
        <f>B6-D6</f>
        <v>6</v>
      </c>
      <c r="D6" s="6">
        <v>21</v>
      </c>
      <c r="E6" s="6">
        <v>45181.8</v>
      </c>
      <c r="F6" s="6">
        <v>430</v>
      </c>
      <c r="G6" s="6">
        <v>4</v>
      </c>
      <c r="H6" s="6">
        <f>15+15+15+15</f>
        <v>60</v>
      </c>
    </row>
    <row r="7" spans="1:8" ht="14.25" customHeight="1">
      <c r="A7" s="7" t="s">
        <v>15</v>
      </c>
      <c r="B7" s="8">
        <f aca="true" t="shared" si="0" ref="B7:H7">SUM(B4:B6)</f>
        <v>69</v>
      </c>
      <c r="C7" s="8">
        <f t="shared" si="0"/>
        <v>30</v>
      </c>
      <c r="D7" s="8">
        <f t="shared" si="0"/>
        <v>39</v>
      </c>
      <c r="E7" s="8">
        <f t="shared" si="0"/>
        <v>86297.1</v>
      </c>
      <c r="F7" s="8">
        <f t="shared" si="0"/>
        <v>830.1</v>
      </c>
      <c r="G7" s="8">
        <f t="shared" si="0"/>
        <v>13</v>
      </c>
      <c r="H7" s="8">
        <f t="shared" si="0"/>
        <v>271.1</v>
      </c>
    </row>
    <row r="8" spans="1:8" ht="12.75">
      <c r="A8" s="3" t="s">
        <v>16</v>
      </c>
      <c r="B8" s="4">
        <v>25</v>
      </c>
      <c r="C8" s="4">
        <f>B8-D8</f>
        <v>7</v>
      </c>
      <c r="D8" s="4">
        <v>18</v>
      </c>
      <c r="E8" s="4">
        <v>107634.8</v>
      </c>
      <c r="F8" s="4">
        <v>501.7</v>
      </c>
      <c r="G8" s="4">
        <v>18</v>
      </c>
      <c r="H8" s="4">
        <v>302</v>
      </c>
    </row>
    <row r="9" spans="1:8" ht="12.75">
      <c r="A9" s="3" t="s">
        <v>17</v>
      </c>
      <c r="B9" s="4">
        <v>20</v>
      </c>
      <c r="C9" s="4">
        <f>B9-D9</f>
        <v>4</v>
      </c>
      <c r="D9" s="4">
        <v>16</v>
      </c>
      <c r="E9" s="4">
        <v>61613.41</v>
      </c>
      <c r="F9" s="4">
        <v>309</v>
      </c>
      <c r="G9" s="4">
        <v>6</v>
      </c>
      <c r="H9" s="4">
        <v>170</v>
      </c>
    </row>
    <row r="10" spans="1:8" ht="13.5">
      <c r="A10" s="5" t="s">
        <v>18</v>
      </c>
      <c r="B10" s="6">
        <v>12</v>
      </c>
      <c r="C10" s="4">
        <f>B10-D10</f>
        <v>7</v>
      </c>
      <c r="D10" s="6">
        <v>5</v>
      </c>
      <c r="E10" s="6">
        <v>2750</v>
      </c>
      <c r="F10" s="6">
        <v>75</v>
      </c>
      <c r="G10" s="6">
        <v>8</v>
      </c>
      <c r="H10" s="6">
        <v>185</v>
      </c>
    </row>
    <row r="11" spans="1:8" ht="13.5">
      <c r="A11" s="7" t="s">
        <v>32</v>
      </c>
      <c r="B11" s="8">
        <f aca="true" t="shared" si="1" ref="B11:H11">SUM(B8:B10)</f>
        <v>57</v>
      </c>
      <c r="C11" s="8">
        <f t="shared" si="1"/>
        <v>18</v>
      </c>
      <c r="D11" s="8">
        <f t="shared" si="1"/>
        <v>39</v>
      </c>
      <c r="E11" s="8">
        <f t="shared" si="1"/>
        <v>171998.21000000002</v>
      </c>
      <c r="F11" s="8">
        <f t="shared" si="1"/>
        <v>885.7</v>
      </c>
      <c r="G11" s="8">
        <f t="shared" si="1"/>
        <v>32</v>
      </c>
      <c r="H11" s="8">
        <f t="shared" si="1"/>
        <v>657</v>
      </c>
    </row>
    <row r="12" spans="1:8" ht="12.75">
      <c r="A12" s="3" t="s">
        <v>21</v>
      </c>
      <c r="B12" s="4">
        <v>13</v>
      </c>
      <c r="C12" s="4">
        <f>B12-D12</f>
        <v>6</v>
      </c>
      <c r="D12" s="4">
        <v>7</v>
      </c>
      <c r="E12" s="4">
        <v>12516.1</v>
      </c>
      <c r="F12" s="4">
        <v>102</v>
      </c>
      <c r="G12" s="4">
        <v>6</v>
      </c>
      <c r="H12" s="4">
        <v>90</v>
      </c>
    </row>
    <row r="13" spans="1:8" ht="12.75">
      <c r="A13" s="3" t="s">
        <v>22</v>
      </c>
      <c r="B13" s="4">
        <v>15</v>
      </c>
      <c r="C13" s="4">
        <f>B13-D13</f>
        <v>1</v>
      </c>
      <c r="D13" s="4">
        <v>14</v>
      </c>
      <c r="E13" s="4">
        <v>154537.42</v>
      </c>
      <c r="F13" s="4">
        <v>699</v>
      </c>
      <c r="G13" s="4">
        <v>5</v>
      </c>
      <c r="H13" s="4">
        <v>149</v>
      </c>
    </row>
    <row r="14" spans="1:8" ht="13.5">
      <c r="A14" s="5" t="s">
        <v>23</v>
      </c>
      <c r="B14" s="6">
        <v>20</v>
      </c>
      <c r="C14" s="4">
        <f>B14-D14</f>
        <v>10</v>
      </c>
      <c r="D14" s="6">
        <v>10</v>
      </c>
      <c r="E14" s="6">
        <v>36548.4</v>
      </c>
      <c r="F14" s="6">
        <v>255</v>
      </c>
      <c r="G14" s="6">
        <v>12</v>
      </c>
      <c r="H14" s="6">
        <v>290</v>
      </c>
    </row>
    <row r="15" spans="1:8" ht="13.5">
      <c r="A15" s="7" t="s">
        <v>33</v>
      </c>
      <c r="B15" s="8">
        <f aca="true" t="shared" si="2" ref="B15:H15">SUM(B12:B14)</f>
        <v>48</v>
      </c>
      <c r="C15" s="8">
        <f t="shared" si="2"/>
        <v>17</v>
      </c>
      <c r="D15" s="8">
        <f t="shared" si="2"/>
        <v>31</v>
      </c>
      <c r="E15" s="8">
        <f t="shared" si="2"/>
        <v>203601.92</v>
      </c>
      <c r="F15" s="8">
        <f t="shared" si="2"/>
        <v>1056</v>
      </c>
      <c r="G15" s="8">
        <f t="shared" si="2"/>
        <v>23</v>
      </c>
      <c r="H15" s="8">
        <f t="shared" si="2"/>
        <v>529</v>
      </c>
    </row>
    <row r="16" spans="1:8" ht="12.75">
      <c r="A16" s="3" t="s">
        <v>25</v>
      </c>
      <c r="B16" s="4">
        <v>27</v>
      </c>
      <c r="C16" s="4">
        <f>B16-D16</f>
        <v>15</v>
      </c>
      <c r="D16" s="4">
        <v>12</v>
      </c>
      <c r="E16" s="4">
        <v>42867.98</v>
      </c>
      <c r="F16" s="4">
        <v>258</v>
      </c>
      <c r="G16" s="4">
        <v>11</v>
      </c>
      <c r="H16" s="4">
        <v>242</v>
      </c>
    </row>
    <row r="17" spans="1:8" ht="12.75">
      <c r="A17" s="3" t="s">
        <v>26</v>
      </c>
      <c r="B17" s="4">
        <v>18</v>
      </c>
      <c r="C17" s="4">
        <f>B17-D17</f>
        <v>13</v>
      </c>
      <c r="D17" s="4">
        <v>5</v>
      </c>
      <c r="E17" s="4">
        <v>2750</v>
      </c>
      <c r="F17" s="4">
        <v>70</v>
      </c>
      <c r="G17" s="4">
        <v>8</v>
      </c>
      <c r="H17" s="4">
        <v>175</v>
      </c>
    </row>
    <row r="18" spans="1:8" ht="13.5">
      <c r="A18" s="5" t="s">
        <v>27</v>
      </c>
      <c r="B18" s="6">
        <v>16</v>
      </c>
      <c r="C18" s="4">
        <f>B18-D18</f>
        <v>4</v>
      </c>
      <c r="D18" s="6">
        <v>12</v>
      </c>
      <c r="E18" s="6">
        <v>63654</v>
      </c>
      <c r="F18" s="6">
        <v>424.18</v>
      </c>
      <c r="G18" s="6">
        <v>2</v>
      </c>
      <c r="H18" s="6">
        <v>30</v>
      </c>
    </row>
    <row r="19" spans="1:8" ht="13.5">
      <c r="A19" s="7" t="s">
        <v>34</v>
      </c>
      <c r="B19" s="8">
        <f aca="true" t="shared" si="3" ref="B19:H19">SUM(B16:B18)</f>
        <v>61</v>
      </c>
      <c r="C19" s="8">
        <f t="shared" si="3"/>
        <v>32</v>
      </c>
      <c r="D19" s="8">
        <f t="shared" si="3"/>
        <v>29</v>
      </c>
      <c r="E19" s="8">
        <f t="shared" si="3"/>
        <v>109271.98000000001</v>
      </c>
      <c r="F19" s="8">
        <f t="shared" si="3"/>
        <v>752.1800000000001</v>
      </c>
      <c r="G19" s="8">
        <f t="shared" si="3"/>
        <v>21</v>
      </c>
      <c r="H19" s="8">
        <f t="shared" si="3"/>
        <v>447</v>
      </c>
    </row>
    <row r="20" spans="1:8" ht="13.5">
      <c r="A20" s="7" t="s">
        <v>30</v>
      </c>
      <c r="B20" s="8">
        <f>B7+B11+B15+B19</f>
        <v>235</v>
      </c>
      <c r="C20" s="8">
        <f aca="true" t="shared" si="4" ref="C20:H20">C7+C11+C15+C19</f>
        <v>97</v>
      </c>
      <c r="D20" s="8">
        <f t="shared" si="4"/>
        <v>138</v>
      </c>
      <c r="E20" s="8">
        <f t="shared" si="4"/>
        <v>571169.2100000001</v>
      </c>
      <c r="F20" s="8">
        <f t="shared" si="4"/>
        <v>3523.9800000000005</v>
      </c>
      <c r="G20" s="8">
        <f t="shared" si="4"/>
        <v>89</v>
      </c>
      <c r="H20" s="8">
        <f t="shared" si="4"/>
        <v>1904.1</v>
      </c>
    </row>
  </sheetData>
  <sheetProtection selectLockedCells="1" selectUnlockedCells="1"/>
  <mergeCells count="4">
    <mergeCell ref="A1:H1"/>
    <mergeCell ref="A2:A3"/>
    <mergeCell ref="C2:D2"/>
    <mergeCell ref="G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C38" sqref="C38"/>
    </sheetView>
  </sheetViews>
  <sheetFormatPr defaultColWidth="9.33203125" defaultRowHeight="12.75"/>
  <cols>
    <col min="1" max="1" width="13.33203125" style="0" customWidth="1"/>
    <col min="2" max="2" width="18.66015625" style="0" customWidth="1"/>
    <col min="3" max="3" width="19.33203125" style="0" customWidth="1"/>
    <col min="4" max="4" width="19.16015625" style="0" customWidth="1"/>
    <col min="5" max="5" width="17.83203125" style="0" customWidth="1"/>
    <col min="6" max="6" width="21.5" style="0" customWidth="1"/>
    <col min="7" max="7" width="12.66015625" style="0" customWidth="1"/>
    <col min="8" max="8" width="12.5" style="0" customWidth="1"/>
  </cols>
  <sheetData>
    <row r="1" spans="1:8" ht="42.75" customHeight="1">
      <c r="A1" s="1" t="s">
        <v>35</v>
      </c>
      <c r="B1" s="1"/>
      <c r="C1" s="1"/>
      <c r="D1" s="1"/>
      <c r="E1" s="1"/>
      <c r="F1" s="1"/>
      <c r="G1" s="1"/>
      <c r="H1" s="1"/>
    </row>
    <row r="2" spans="1:8" ht="75" customHeight="1">
      <c r="A2" s="2" t="s">
        <v>1</v>
      </c>
      <c r="B2" s="2" t="s">
        <v>2</v>
      </c>
      <c r="C2" s="2" t="s">
        <v>3</v>
      </c>
      <c r="D2" s="2"/>
      <c r="E2" s="2" t="s">
        <v>4</v>
      </c>
      <c r="F2" s="2" t="s">
        <v>5</v>
      </c>
      <c r="G2" s="2" t="s">
        <v>6</v>
      </c>
      <c r="H2" s="2"/>
    </row>
    <row r="3" spans="1:8" ht="57.75" customHeight="1">
      <c r="A3" s="2"/>
      <c r="B3" s="2" t="s">
        <v>7</v>
      </c>
      <c r="C3" s="2" t="s">
        <v>8</v>
      </c>
      <c r="D3" s="2" t="s">
        <v>9</v>
      </c>
      <c r="E3" s="2" t="s">
        <v>7</v>
      </c>
      <c r="F3" s="2" t="s">
        <v>7</v>
      </c>
      <c r="G3" s="2" t="s">
        <v>10</v>
      </c>
      <c r="H3" s="2" t="s">
        <v>11</v>
      </c>
    </row>
    <row r="4" spans="1:8" ht="12.75">
      <c r="A4" s="3" t="s">
        <v>12</v>
      </c>
      <c r="B4" s="4">
        <f>C4+D4</f>
        <v>6</v>
      </c>
      <c r="C4" s="4">
        <v>2</v>
      </c>
      <c r="D4" s="4">
        <f>'[1]январь'!$A$7</f>
        <v>4</v>
      </c>
      <c r="E4" s="4">
        <f>'[1]январь'!$J$8</f>
        <v>9549.6</v>
      </c>
      <c r="F4" s="4">
        <f>'[1]январь'!$H$8</f>
        <v>70</v>
      </c>
      <c r="G4" s="4">
        <v>2</v>
      </c>
      <c r="H4" s="4">
        <v>45</v>
      </c>
    </row>
    <row r="5" spans="1:8" ht="12.75">
      <c r="A5" s="3" t="s">
        <v>13</v>
      </c>
      <c r="B5" s="4">
        <f>C5+D5</f>
        <v>21</v>
      </c>
      <c r="C5" s="4">
        <v>11</v>
      </c>
      <c r="D5" s="4">
        <f>'[1]февраль'!$A$13</f>
        <v>10</v>
      </c>
      <c r="E5" s="4">
        <f>'[1]февраль'!$J$14</f>
        <v>94238.25</v>
      </c>
      <c r="F5" s="4">
        <f>'[1]февраль'!$H$14</f>
        <v>415</v>
      </c>
      <c r="G5" s="4">
        <v>4</v>
      </c>
      <c r="H5" s="4">
        <v>46</v>
      </c>
    </row>
    <row r="6" spans="1:8" ht="13.5">
      <c r="A6" s="5" t="s">
        <v>14</v>
      </c>
      <c r="B6" s="4">
        <f>C6+D6</f>
        <v>14</v>
      </c>
      <c r="C6" s="4">
        <v>11</v>
      </c>
      <c r="D6" s="4">
        <f>'[1]март'!$A$6</f>
        <v>3</v>
      </c>
      <c r="E6" s="6">
        <f>'[1]март'!$J$7</f>
        <v>22934.8</v>
      </c>
      <c r="F6" s="6">
        <f>'[1]март'!$H$7</f>
        <v>95</v>
      </c>
      <c r="G6" s="6">
        <v>7</v>
      </c>
      <c r="H6" s="6">
        <v>215</v>
      </c>
    </row>
    <row r="7" spans="1:8" ht="12" customHeight="1">
      <c r="A7" s="7" t="s">
        <v>15</v>
      </c>
      <c r="B7" s="8">
        <f aca="true" t="shared" si="0" ref="B7:H7">SUM(B4:B6)</f>
        <v>41</v>
      </c>
      <c r="C7" s="8">
        <f t="shared" si="0"/>
        <v>24</v>
      </c>
      <c r="D7" s="8">
        <f t="shared" si="0"/>
        <v>17</v>
      </c>
      <c r="E7" s="8">
        <f t="shared" si="0"/>
        <v>126722.65000000001</v>
      </c>
      <c r="F7" s="8">
        <f t="shared" si="0"/>
        <v>580</v>
      </c>
      <c r="G7" s="8">
        <f t="shared" si="0"/>
        <v>13</v>
      </c>
      <c r="H7" s="8">
        <f t="shared" si="0"/>
        <v>306</v>
      </c>
    </row>
    <row r="8" spans="1:8" ht="12.75" hidden="1">
      <c r="A8" s="3" t="s">
        <v>16</v>
      </c>
      <c r="B8" s="4">
        <v>25</v>
      </c>
      <c r="C8" s="4">
        <f>B8-D8</f>
        <v>7</v>
      </c>
      <c r="D8" s="4">
        <v>18</v>
      </c>
      <c r="E8" s="4">
        <v>107634.8</v>
      </c>
      <c r="F8" s="4">
        <v>501.7</v>
      </c>
      <c r="G8" s="4">
        <v>18</v>
      </c>
      <c r="H8" s="4">
        <v>302</v>
      </c>
    </row>
    <row r="9" spans="1:8" ht="12.75" hidden="1">
      <c r="A9" s="3" t="s">
        <v>17</v>
      </c>
      <c r="B9" s="4">
        <v>20</v>
      </c>
      <c r="C9" s="4">
        <f>B9-D9</f>
        <v>4</v>
      </c>
      <c r="D9" s="4">
        <v>16</v>
      </c>
      <c r="E9" s="4">
        <v>61613.41</v>
      </c>
      <c r="F9" s="4">
        <v>309</v>
      </c>
      <c r="G9" s="4">
        <v>6</v>
      </c>
      <c r="H9" s="4">
        <v>170</v>
      </c>
    </row>
    <row r="10" spans="1:8" ht="12.75" hidden="1">
      <c r="A10" s="5" t="s">
        <v>18</v>
      </c>
      <c r="B10" s="6">
        <v>12</v>
      </c>
      <c r="C10" s="4">
        <f>B10-D10</f>
        <v>7</v>
      </c>
      <c r="D10" s="6">
        <v>5</v>
      </c>
      <c r="E10" s="6">
        <v>2750</v>
      </c>
      <c r="F10" s="6">
        <v>75</v>
      </c>
      <c r="G10" s="6">
        <v>8</v>
      </c>
      <c r="H10" s="6">
        <v>185</v>
      </c>
    </row>
    <row r="11" spans="1:8" ht="13.5" hidden="1">
      <c r="A11" s="7" t="s">
        <v>32</v>
      </c>
      <c r="B11" s="8">
        <f aca="true" t="shared" si="1" ref="B11:H11">SUM(B8:B10)</f>
        <v>57</v>
      </c>
      <c r="C11" s="8">
        <f t="shared" si="1"/>
        <v>18</v>
      </c>
      <c r="D11" s="8">
        <f t="shared" si="1"/>
        <v>39</v>
      </c>
      <c r="E11" s="8">
        <f t="shared" si="1"/>
        <v>171998.21000000002</v>
      </c>
      <c r="F11" s="8">
        <f t="shared" si="1"/>
        <v>885.7</v>
      </c>
      <c r="G11" s="8">
        <f t="shared" si="1"/>
        <v>32</v>
      </c>
      <c r="H11" s="8">
        <f t="shared" si="1"/>
        <v>657</v>
      </c>
    </row>
    <row r="12" spans="1:8" ht="12.75" hidden="1">
      <c r="A12" s="3" t="s">
        <v>21</v>
      </c>
      <c r="B12" s="4">
        <v>13</v>
      </c>
      <c r="C12" s="4">
        <f>B12-D12</f>
        <v>6</v>
      </c>
      <c r="D12" s="4">
        <v>7</v>
      </c>
      <c r="E12" s="4">
        <v>12516.1</v>
      </c>
      <c r="F12" s="4">
        <v>102</v>
      </c>
      <c r="G12" s="4">
        <v>6</v>
      </c>
      <c r="H12" s="4">
        <v>90</v>
      </c>
    </row>
    <row r="13" spans="1:8" ht="12.75" hidden="1">
      <c r="A13" s="3" t="s">
        <v>22</v>
      </c>
      <c r="B13" s="4">
        <v>15</v>
      </c>
      <c r="C13" s="4">
        <f>B13-D13</f>
        <v>1</v>
      </c>
      <c r="D13" s="4">
        <v>14</v>
      </c>
      <c r="E13" s="4">
        <v>154537.42</v>
      </c>
      <c r="F13" s="4">
        <v>699</v>
      </c>
      <c r="G13" s="4">
        <v>5</v>
      </c>
      <c r="H13" s="4">
        <v>149</v>
      </c>
    </row>
    <row r="14" spans="1:8" ht="12.75" hidden="1">
      <c r="A14" s="5" t="s">
        <v>23</v>
      </c>
      <c r="B14" s="6">
        <v>20</v>
      </c>
      <c r="C14" s="4">
        <f>B14-D14</f>
        <v>10</v>
      </c>
      <c r="D14" s="6">
        <v>10</v>
      </c>
      <c r="E14" s="6">
        <v>36548.4</v>
      </c>
      <c r="F14" s="6">
        <v>255</v>
      </c>
      <c r="G14" s="6">
        <v>12</v>
      </c>
      <c r="H14" s="6">
        <v>290</v>
      </c>
    </row>
    <row r="15" spans="1:8" ht="13.5" hidden="1">
      <c r="A15" s="7" t="s">
        <v>33</v>
      </c>
      <c r="B15" s="8">
        <f aca="true" t="shared" si="2" ref="B15:H15">SUM(B12:B14)</f>
        <v>48</v>
      </c>
      <c r="C15" s="8">
        <f t="shared" si="2"/>
        <v>17</v>
      </c>
      <c r="D15" s="8">
        <f t="shared" si="2"/>
        <v>31</v>
      </c>
      <c r="E15" s="8">
        <f t="shared" si="2"/>
        <v>203601.92</v>
      </c>
      <c r="F15" s="8">
        <f t="shared" si="2"/>
        <v>1056</v>
      </c>
      <c r="G15" s="8">
        <f t="shared" si="2"/>
        <v>23</v>
      </c>
      <c r="H15" s="8">
        <f t="shared" si="2"/>
        <v>529</v>
      </c>
    </row>
    <row r="16" spans="1:8" ht="12.75" hidden="1">
      <c r="A16" s="3" t="s">
        <v>25</v>
      </c>
      <c r="B16" s="4">
        <v>27</v>
      </c>
      <c r="C16" s="4">
        <f>B16-D16</f>
        <v>15</v>
      </c>
      <c r="D16" s="4">
        <v>12</v>
      </c>
      <c r="E16" s="4">
        <v>42867.98</v>
      </c>
      <c r="F16" s="4">
        <v>258</v>
      </c>
      <c r="G16" s="4">
        <v>11</v>
      </c>
      <c r="H16" s="4">
        <v>242</v>
      </c>
    </row>
    <row r="17" spans="1:8" ht="12.75" hidden="1">
      <c r="A17" s="3" t="s">
        <v>26</v>
      </c>
      <c r="B17" s="4">
        <v>18</v>
      </c>
      <c r="C17" s="4">
        <f>B17-D17</f>
        <v>13</v>
      </c>
      <c r="D17" s="4">
        <v>5</v>
      </c>
      <c r="E17" s="4">
        <v>2750</v>
      </c>
      <c r="F17" s="4">
        <v>70</v>
      </c>
      <c r="G17" s="4">
        <v>8</v>
      </c>
      <c r="H17" s="4">
        <v>175</v>
      </c>
    </row>
    <row r="18" spans="1:8" ht="12.75" hidden="1">
      <c r="A18" s="5" t="s">
        <v>27</v>
      </c>
      <c r="B18" s="6">
        <v>16</v>
      </c>
      <c r="C18" s="4">
        <f>B18-D18</f>
        <v>4</v>
      </c>
      <c r="D18" s="6">
        <v>12</v>
      </c>
      <c r="E18" s="6">
        <v>63654</v>
      </c>
      <c r="F18" s="6">
        <v>424.18</v>
      </c>
      <c r="G18" s="6">
        <v>2</v>
      </c>
      <c r="H18" s="6">
        <v>30</v>
      </c>
    </row>
    <row r="19" spans="1:8" ht="13.5" hidden="1">
      <c r="A19" s="7" t="s">
        <v>34</v>
      </c>
      <c r="B19" s="8">
        <f aca="true" t="shared" si="3" ref="B19:H19">SUM(B16:B18)</f>
        <v>61</v>
      </c>
      <c r="C19" s="8">
        <f t="shared" si="3"/>
        <v>32</v>
      </c>
      <c r="D19" s="8">
        <f t="shared" si="3"/>
        <v>29</v>
      </c>
      <c r="E19" s="8">
        <f t="shared" si="3"/>
        <v>109271.98000000001</v>
      </c>
      <c r="F19" s="8">
        <f t="shared" si="3"/>
        <v>752.1800000000001</v>
      </c>
      <c r="G19" s="8">
        <f t="shared" si="3"/>
        <v>21</v>
      </c>
      <c r="H19" s="8">
        <f t="shared" si="3"/>
        <v>447</v>
      </c>
    </row>
    <row r="20" spans="1:8" ht="13.5" hidden="1">
      <c r="A20" s="7" t="s">
        <v>30</v>
      </c>
      <c r="B20" s="8">
        <f aca="true" t="shared" si="4" ref="B20:H20">B7+B11+B15+B19</f>
        <v>207</v>
      </c>
      <c r="C20" s="8">
        <f t="shared" si="4"/>
        <v>91</v>
      </c>
      <c r="D20" s="8">
        <f t="shared" si="4"/>
        <v>116</v>
      </c>
      <c r="E20" s="8">
        <f t="shared" si="4"/>
        <v>611594.76</v>
      </c>
      <c r="F20" s="8">
        <f t="shared" si="4"/>
        <v>3273.88</v>
      </c>
      <c r="G20" s="8">
        <f t="shared" si="4"/>
        <v>89</v>
      </c>
      <c r="H20" s="8">
        <f t="shared" si="4"/>
        <v>1939</v>
      </c>
    </row>
    <row r="21" spans="1:8" ht="12.75">
      <c r="A21" s="3" t="s">
        <v>16</v>
      </c>
      <c r="B21" s="4">
        <f>C21+D21</f>
        <v>6</v>
      </c>
      <c r="C21" s="4">
        <v>2</v>
      </c>
      <c r="D21" s="4">
        <f>'[1]январь'!$A$7</f>
        <v>4</v>
      </c>
      <c r="E21" s="4">
        <f>'[1]январь'!$J$8</f>
        <v>9549.6</v>
      </c>
      <c r="F21" s="4">
        <f>'[1]январь'!$H$8</f>
        <v>70</v>
      </c>
      <c r="G21" s="4">
        <v>2</v>
      </c>
      <c r="H21" s="4">
        <v>45</v>
      </c>
    </row>
    <row r="22" spans="1:8" ht="12.75">
      <c r="A22" s="3" t="s">
        <v>13</v>
      </c>
      <c r="B22" s="4">
        <f>C22+D22</f>
        <v>21</v>
      </c>
      <c r="C22" s="4">
        <v>11</v>
      </c>
      <c r="D22" s="4">
        <f>'[1]февраль'!$A$13</f>
        <v>10</v>
      </c>
      <c r="E22" s="4">
        <f>'[1]февраль'!$J$14</f>
        <v>94238.25</v>
      </c>
      <c r="F22" s="4">
        <f>'[1]февраль'!$H$14</f>
        <v>415</v>
      </c>
      <c r="G22" s="4">
        <v>4</v>
      </c>
      <c r="H22" s="4">
        <v>46</v>
      </c>
    </row>
    <row r="23" spans="1:8" ht="13.5">
      <c r="A23" s="5" t="s">
        <v>14</v>
      </c>
      <c r="B23" s="4">
        <f>C23+D23</f>
        <v>14</v>
      </c>
      <c r="C23" s="4">
        <v>11</v>
      </c>
      <c r="D23" s="4">
        <f>'[1]март'!$A$6</f>
        <v>3</v>
      </c>
      <c r="E23" s="6">
        <f>'[1]март'!$J$7</f>
        <v>22934.8</v>
      </c>
      <c r="F23" s="6">
        <f>'[1]март'!$H$7</f>
        <v>95</v>
      </c>
      <c r="G23" s="6">
        <v>7</v>
      </c>
      <c r="H23" s="6">
        <v>215</v>
      </c>
    </row>
    <row r="24" spans="1:8" ht="13.5">
      <c r="A24" s="7" t="s">
        <v>15</v>
      </c>
      <c r="B24" s="8">
        <f aca="true" t="shared" si="5" ref="B24:H24">SUM(B21:B23)</f>
        <v>41</v>
      </c>
      <c r="C24" s="8">
        <f t="shared" si="5"/>
        <v>24</v>
      </c>
      <c r="D24" s="8">
        <f t="shared" si="5"/>
        <v>17</v>
      </c>
      <c r="E24" s="8">
        <f t="shared" si="5"/>
        <v>126722.65000000001</v>
      </c>
      <c r="F24" s="8">
        <f t="shared" si="5"/>
        <v>580</v>
      </c>
      <c r="G24" s="8">
        <f t="shared" si="5"/>
        <v>13</v>
      </c>
      <c r="H24" s="8">
        <f t="shared" si="5"/>
        <v>306</v>
      </c>
    </row>
    <row r="25" spans="1:8" ht="12.75">
      <c r="A25" s="3" t="s">
        <v>12</v>
      </c>
      <c r="B25" s="4">
        <f>C25+D25</f>
        <v>6</v>
      </c>
      <c r="C25" s="4">
        <v>2</v>
      </c>
      <c r="D25" s="4">
        <f>'[1]январь'!$A$7</f>
        <v>4</v>
      </c>
      <c r="E25" s="4">
        <f>'[1]январь'!$J$8</f>
        <v>9549.6</v>
      </c>
      <c r="F25" s="4">
        <f>'[1]январь'!$H$8</f>
        <v>70</v>
      </c>
      <c r="G25" s="4">
        <v>2</v>
      </c>
      <c r="H25" s="4">
        <v>45</v>
      </c>
    </row>
    <row r="26" spans="1:8" ht="12.75">
      <c r="A26" s="3" t="s">
        <v>13</v>
      </c>
      <c r="B26" s="4">
        <f>C26+D26</f>
        <v>21</v>
      </c>
      <c r="C26" s="4">
        <v>11</v>
      </c>
      <c r="D26" s="4">
        <f>'[1]февраль'!$A$13</f>
        <v>10</v>
      </c>
      <c r="E26" s="4">
        <f>'[1]февраль'!$J$14</f>
        <v>94238.25</v>
      </c>
      <c r="F26" s="4">
        <f>'[1]февраль'!$H$14</f>
        <v>415</v>
      </c>
      <c r="G26" s="4">
        <v>4</v>
      </c>
      <c r="H26" s="4">
        <v>46</v>
      </c>
    </row>
    <row r="27" spans="1:8" ht="13.5">
      <c r="A27" s="5" t="s">
        <v>14</v>
      </c>
      <c r="B27" s="4">
        <f>C27+D27</f>
        <v>14</v>
      </c>
      <c r="C27" s="4">
        <v>11</v>
      </c>
      <c r="D27" s="4">
        <f>'[1]март'!$A$6</f>
        <v>3</v>
      </c>
      <c r="E27" s="6">
        <f>'[1]март'!$J$7</f>
        <v>22934.8</v>
      </c>
      <c r="F27" s="6">
        <f>'[1]март'!$H$7</f>
        <v>95</v>
      </c>
      <c r="G27" s="6">
        <v>7</v>
      </c>
      <c r="H27" s="6">
        <v>215</v>
      </c>
    </row>
    <row r="28" spans="1:8" ht="13.5">
      <c r="A28" s="7" t="s">
        <v>15</v>
      </c>
      <c r="B28" s="8">
        <f aca="true" t="shared" si="6" ref="B28:H28">SUM(B25:B27)</f>
        <v>41</v>
      </c>
      <c r="C28" s="8">
        <f t="shared" si="6"/>
        <v>24</v>
      </c>
      <c r="D28" s="8">
        <f t="shared" si="6"/>
        <v>17</v>
      </c>
      <c r="E28" s="8">
        <f t="shared" si="6"/>
        <v>126722.65000000001</v>
      </c>
      <c r="F28" s="8">
        <f t="shared" si="6"/>
        <v>580</v>
      </c>
      <c r="G28" s="8">
        <f t="shared" si="6"/>
        <v>13</v>
      </c>
      <c r="H28" s="8">
        <f t="shared" si="6"/>
        <v>306</v>
      </c>
    </row>
    <row r="29" spans="1:8" ht="12.75">
      <c r="A29" s="3" t="s">
        <v>12</v>
      </c>
      <c r="B29" s="4">
        <f>C29+D29</f>
        <v>6</v>
      </c>
      <c r="C29" s="4">
        <v>2</v>
      </c>
      <c r="D29" s="4">
        <f>'[1]январь'!$A$7</f>
        <v>4</v>
      </c>
      <c r="E29" s="4">
        <f>'[1]январь'!$J$8</f>
        <v>9549.6</v>
      </c>
      <c r="F29" s="4">
        <f>'[1]январь'!$H$8</f>
        <v>70</v>
      </c>
      <c r="G29" s="4">
        <v>2</v>
      </c>
      <c r="H29" s="4">
        <v>45</v>
      </c>
    </row>
    <row r="30" spans="1:8" ht="12.75">
      <c r="A30" s="3" t="s">
        <v>13</v>
      </c>
      <c r="B30" s="4">
        <f>C30+D30</f>
        <v>21</v>
      </c>
      <c r="C30" s="4">
        <v>11</v>
      </c>
      <c r="D30" s="4">
        <f>'[1]февраль'!$A$13</f>
        <v>10</v>
      </c>
      <c r="E30" s="4">
        <f>'[1]февраль'!$J$14</f>
        <v>94238.25</v>
      </c>
      <c r="F30" s="4">
        <f>'[1]февраль'!$H$14</f>
        <v>415</v>
      </c>
      <c r="G30" s="4">
        <v>4</v>
      </c>
      <c r="H30" s="4">
        <v>46</v>
      </c>
    </row>
    <row r="31" spans="1:8" ht="13.5">
      <c r="A31" s="5" t="s">
        <v>14</v>
      </c>
      <c r="B31" s="4">
        <f>C31+D31</f>
        <v>14</v>
      </c>
      <c r="C31" s="4">
        <v>11</v>
      </c>
      <c r="D31" s="4">
        <f>'[1]март'!$A$6</f>
        <v>3</v>
      </c>
      <c r="E31" s="6">
        <f>'[1]март'!$J$7</f>
        <v>22934.8</v>
      </c>
      <c r="F31" s="6">
        <f>'[1]март'!$H$7</f>
        <v>95</v>
      </c>
      <c r="G31" s="6">
        <v>7</v>
      </c>
      <c r="H31" s="6">
        <v>215</v>
      </c>
    </row>
    <row r="32" spans="1:8" ht="13.5">
      <c r="A32" s="7" t="s">
        <v>15</v>
      </c>
      <c r="B32" s="8">
        <f aca="true" t="shared" si="7" ref="B32:H32">SUM(B29:B31)</f>
        <v>41</v>
      </c>
      <c r="C32" s="8">
        <f t="shared" si="7"/>
        <v>24</v>
      </c>
      <c r="D32" s="8">
        <f t="shared" si="7"/>
        <v>17</v>
      </c>
      <c r="E32" s="8">
        <f t="shared" si="7"/>
        <v>126722.65000000001</v>
      </c>
      <c r="F32" s="8">
        <f t="shared" si="7"/>
        <v>580</v>
      </c>
      <c r="G32" s="8">
        <f t="shared" si="7"/>
        <v>13</v>
      </c>
      <c r="H32" s="8">
        <f t="shared" si="7"/>
        <v>306</v>
      </c>
    </row>
  </sheetData>
  <sheetProtection selectLockedCells="1" selectUnlockedCells="1"/>
  <mergeCells count="4">
    <mergeCell ref="A1:H1"/>
    <mergeCell ref="A2:A3"/>
    <mergeCell ref="C2:D2"/>
    <mergeCell ref="G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F10" sqref="F10"/>
    </sheetView>
  </sheetViews>
  <sheetFormatPr defaultColWidth="9.33203125" defaultRowHeight="12.75"/>
  <cols>
    <col min="1" max="1" width="13.33203125" style="0" customWidth="1"/>
    <col min="2" max="2" width="18.66015625" style="0" customWidth="1"/>
    <col min="3" max="3" width="19.33203125" style="0" customWidth="1"/>
    <col min="4" max="4" width="19.16015625" style="0" customWidth="1"/>
    <col min="5" max="5" width="17.83203125" style="0" customWidth="1"/>
    <col min="6" max="6" width="21.5" style="0" customWidth="1"/>
    <col min="7" max="7" width="12.66015625" style="0" customWidth="1"/>
    <col min="8" max="8" width="12.5" style="0" customWidth="1"/>
  </cols>
  <sheetData>
    <row r="1" spans="1:8" ht="42.75" customHeight="1">
      <c r="A1" s="1" t="s">
        <v>35</v>
      </c>
      <c r="B1" s="1"/>
      <c r="C1" s="1"/>
      <c r="D1" s="1"/>
      <c r="E1" s="1"/>
      <c r="F1" s="1"/>
      <c r="G1" s="1"/>
      <c r="H1" s="1"/>
    </row>
    <row r="2" spans="1:8" ht="75" customHeight="1">
      <c r="A2" s="2" t="s">
        <v>1</v>
      </c>
      <c r="B2" s="2" t="s">
        <v>2</v>
      </c>
      <c r="C2" s="2" t="s">
        <v>3</v>
      </c>
      <c r="D2" s="2"/>
      <c r="E2" s="2" t="s">
        <v>4</v>
      </c>
      <c r="F2" s="2" t="s">
        <v>5</v>
      </c>
      <c r="G2" s="2" t="s">
        <v>6</v>
      </c>
      <c r="H2" s="2"/>
    </row>
    <row r="3" spans="1:8" ht="57.75" customHeight="1">
      <c r="A3" s="2"/>
      <c r="B3" s="2" t="s">
        <v>7</v>
      </c>
      <c r="C3" s="2" t="s">
        <v>8</v>
      </c>
      <c r="D3" s="2" t="s">
        <v>9</v>
      </c>
      <c r="E3" s="2" t="s">
        <v>7</v>
      </c>
      <c r="F3" s="2" t="s">
        <v>7</v>
      </c>
      <c r="G3" s="2" t="s">
        <v>10</v>
      </c>
      <c r="H3" s="2" t="s">
        <v>11</v>
      </c>
    </row>
    <row r="4" spans="1:8" ht="12.75">
      <c r="A4" s="3" t="s">
        <v>12</v>
      </c>
      <c r="B4" s="4">
        <v>6</v>
      </c>
      <c r="C4" s="4">
        <f>B4-D4</f>
        <v>2</v>
      </c>
      <c r="D4" s="4">
        <v>4</v>
      </c>
      <c r="E4" s="4">
        <v>9549.6</v>
      </c>
      <c r="F4" s="4">
        <v>70</v>
      </c>
      <c r="G4" s="4">
        <v>2</v>
      </c>
      <c r="H4" s="4">
        <v>45</v>
      </c>
    </row>
    <row r="5" spans="1:8" ht="12.75">
      <c r="A5" s="3" t="s">
        <v>13</v>
      </c>
      <c r="B5" s="4">
        <v>21</v>
      </c>
      <c r="C5" s="4">
        <f>B5-D5</f>
        <v>11</v>
      </c>
      <c r="D5" s="4">
        <v>10</v>
      </c>
      <c r="E5" s="4">
        <v>94238.25</v>
      </c>
      <c r="F5" s="4">
        <v>415</v>
      </c>
      <c r="G5" s="4">
        <v>4</v>
      </c>
      <c r="H5" s="4">
        <f>21+25</f>
        <v>46</v>
      </c>
    </row>
    <row r="6" spans="1:8" ht="13.5">
      <c r="A6" s="5" t="s">
        <v>14</v>
      </c>
      <c r="B6" s="6">
        <v>14</v>
      </c>
      <c r="C6" s="4">
        <f>B6-D6</f>
        <v>11</v>
      </c>
      <c r="D6" s="6">
        <v>3</v>
      </c>
      <c r="E6" s="6">
        <v>22934.8</v>
      </c>
      <c r="F6" s="6">
        <v>95</v>
      </c>
      <c r="G6" s="6">
        <v>7</v>
      </c>
      <c r="H6" s="6">
        <f>50+165</f>
        <v>215</v>
      </c>
    </row>
    <row r="7" spans="1:8" ht="14.25" customHeight="1">
      <c r="A7" s="7" t="s">
        <v>15</v>
      </c>
      <c r="B7" s="8">
        <f aca="true" t="shared" si="0" ref="B7:H7">SUM(B4:B6)</f>
        <v>41</v>
      </c>
      <c r="C7" s="8">
        <f t="shared" si="0"/>
        <v>24</v>
      </c>
      <c r="D7" s="8">
        <f t="shared" si="0"/>
        <v>17</v>
      </c>
      <c r="E7" s="8">
        <f t="shared" si="0"/>
        <v>126722.65000000001</v>
      </c>
      <c r="F7" s="8">
        <f t="shared" si="0"/>
        <v>580</v>
      </c>
      <c r="G7" s="8">
        <f t="shared" si="0"/>
        <v>13</v>
      </c>
      <c r="H7" s="8">
        <f t="shared" si="0"/>
        <v>306</v>
      </c>
    </row>
    <row r="8" spans="1:8" ht="12.75">
      <c r="A8" s="3" t="s">
        <v>16</v>
      </c>
      <c r="B8" s="4">
        <v>23</v>
      </c>
      <c r="C8" s="4">
        <f>B8-D8</f>
        <v>8</v>
      </c>
      <c r="D8" s="4">
        <v>15</v>
      </c>
      <c r="E8" s="4">
        <v>34581</v>
      </c>
      <c r="F8" s="4">
        <v>265</v>
      </c>
      <c r="G8" s="4">
        <v>4</v>
      </c>
      <c r="H8" s="4">
        <v>107</v>
      </c>
    </row>
    <row r="9" spans="1:8" ht="12.75">
      <c r="A9" s="3" t="s">
        <v>17</v>
      </c>
      <c r="B9" s="4">
        <v>18</v>
      </c>
      <c r="C9" s="4">
        <f>B9-D9</f>
        <v>7</v>
      </c>
      <c r="D9" s="4">
        <v>11</v>
      </c>
      <c r="E9" s="4">
        <v>6050</v>
      </c>
      <c r="F9" s="4">
        <v>160</v>
      </c>
      <c r="G9" s="4">
        <v>1</v>
      </c>
      <c r="H9" s="4">
        <v>15</v>
      </c>
    </row>
    <row r="10" spans="1:8" ht="13.5">
      <c r="A10" s="5" t="s">
        <v>18</v>
      </c>
      <c r="B10" s="6">
        <v>31</v>
      </c>
      <c r="C10" s="4">
        <f>B10-D10</f>
        <v>10</v>
      </c>
      <c r="D10" s="6">
        <v>21</v>
      </c>
      <c r="E10" s="6">
        <v>136113.55</v>
      </c>
      <c r="F10" s="6">
        <v>681</v>
      </c>
      <c r="G10" s="6">
        <v>8</v>
      </c>
      <c r="H10" s="6">
        <v>137</v>
      </c>
    </row>
    <row r="11" spans="1:8" ht="13.5">
      <c r="A11" s="7" t="s">
        <v>32</v>
      </c>
      <c r="B11" s="8">
        <f aca="true" t="shared" si="1" ref="B11:H11">SUM(B8:B10)</f>
        <v>72</v>
      </c>
      <c r="C11" s="8">
        <f t="shared" si="1"/>
        <v>25</v>
      </c>
      <c r="D11" s="8">
        <f t="shared" si="1"/>
        <v>47</v>
      </c>
      <c r="E11" s="8">
        <f t="shared" si="1"/>
        <v>176744.55</v>
      </c>
      <c r="F11" s="8">
        <f t="shared" si="1"/>
        <v>1106</v>
      </c>
      <c r="G11" s="8">
        <f t="shared" si="1"/>
        <v>13</v>
      </c>
      <c r="H11" s="8">
        <f t="shared" si="1"/>
        <v>259</v>
      </c>
    </row>
    <row r="12" spans="1:8" ht="12.75">
      <c r="A12" s="3" t="s">
        <v>21</v>
      </c>
      <c r="B12" s="4">
        <v>32</v>
      </c>
      <c r="C12" s="4">
        <f>B12-D12</f>
        <v>13</v>
      </c>
      <c r="D12" s="4">
        <v>19</v>
      </c>
      <c r="E12" s="4">
        <v>86596.8</v>
      </c>
      <c r="F12" s="4">
        <v>491</v>
      </c>
      <c r="G12" s="4">
        <v>5</v>
      </c>
      <c r="H12" s="4">
        <f>180+40</f>
        <v>220</v>
      </c>
    </row>
    <row r="13" spans="1:8" ht="12.75">
      <c r="A13" s="3" t="s">
        <v>22</v>
      </c>
      <c r="B13" s="4">
        <v>23</v>
      </c>
      <c r="C13" s="4">
        <f>B13-D13</f>
        <v>10</v>
      </c>
      <c r="D13" s="4">
        <v>13</v>
      </c>
      <c r="E13" s="4">
        <v>92791.1</v>
      </c>
      <c r="F13" s="4">
        <v>459</v>
      </c>
      <c r="G13" s="4">
        <v>12</v>
      </c>
      <c r="H13" s="4">
        <f>59+150</f>
        <v>209</v>
      </c>
    </row>
    <row r="14" spans="1:8" ht="13.5">
      <c r="A14" s="5" t="s">
        <v>23</v>
      </c>
      <c r="B14" s="6">
        <v>23</v>
      </c>
      <c r="C14" s="4">
        <f>B14-D14</f>
        <v>6</v>
      </c>
      <c r="D14" s="6">
        <v>17</v>
      </c>
      <c r="E14" s="6">
        <v>149863.99</v>
      </c>
      <c r="F14" s="6">
        <v>653.5</v>
      </c>
      <c r="G14" s="6">
        <v>8</v>
      </c>
      <c r="H14" s="6">
        <f>240.38+80</f>
        <v>320.38</v>
      </c>
    </row>
    <row r="15" spans="1:8" ht="13.5">
      <c r="A15" s="7" t="s">
        <v>33</v>
      </c>
      <c r="B15" s="8">
        <f aca="true" t="shared" si="2" ref="B15:H15">SUM(B12:B14)</f>
        <v>78</v>
      </c>
      <c r="C15" s="8">
        <f t="shared" si="2"/>
        <v>29</v>
      </c>
      <c r="D15" s="8">
        <f t="shared" si="2"/>
        <v>49</v>
      </c>
      <c r="E15" s="8">
        <f t="shared" si="2"/>
        <v>329251.89</v>
      </c>
      <c r="F15" s="8">
        <f t="shared" si="2"/>
        <v>1603.5</v>
      </c>
      <c r="G15" s="8">
        <f t="shared" si="2"/>
        <v>25</v>
      </c>
      <c r="H15" s="8">
        <f t="shared" si="2"/>
        <v>749.38</v>
      </c>
    </row>
    <row r="16" spans="1:8" ht="12.75">
      <c r="A16" s="3" t="s">
        <v>25</v>
      </c>
      <c r="B16" s="4">
        <v>40</v>
      </c>
      <c r="C16" s="4">
        <f>B16-D16</f>
        <v>23</v>
      </c>
      <c r="D16" s="4">
        <v>17</v>
      </c>
      <c r="E16" s="4">
        <v>90136.25</v>
      </c>
      <c r="F16" s="4">
        <v>383</v>
      </c>
      <c r="G16" s="4">
        <v>2</v>
      </c>
      <c r="H16" s="4">
        <v>103.4</v>
      </c>
    </row>
    <row r="17" spans="1:8" ht="12.75">
      <c r="A17" s="3" t="s">
        <v>26</v>
      </c>
      <c r="B17" s="4">
        <v>33</v>
      </c>
      <c r="C17" s="4">
        <f>B17-D17</f>
        <v>22</v>
      </c>
      <c r="D17" s="4">
        <v>11</v>
      </c>
      <c r="E17" s="4">
        <v>22298.22</v>
      </c>
      <c r="F17" s="4">
        <v>192</v>
      </c>
      <c r="G17" s="4">
        <v>13</v>
      </c>
      <c r="H17" s="4">
        <v>273</v>
      </c>
    </row>
    <row r="18" spans="1:8" ht="13.5">
      <c r="A18" s="5" t="s">
        <v>27</v>
      </c>
      <c r="B18" s="6">
        <v>43</v>
      </c>
      <c r="C18" s="4">
        <f>B18-D18</f>
        <v>18</v>
      </c>
      <c r="D18" s="6">
        <v>25</v>
      </c>
      <c r="E18" s="6">
        <v>99865.2</v>
      </c>
      <c r="F18" s="6">
        <v>643.66</v>
      </c>
      <c r="G18" s="6">
        <v>9</v>
      </c>
      <c r="H18" s="6">
        <v>375</v>
      </c>
    </row>
    <row r="19" spans="1:8" ht="13.5">
      <c r="A19" s="7" t="s">
        <v>34</v>
      </c>
      <c r="B19" s="8">
        <f aca="true" t="shared" si="3" ref="B19:H19">SUM(B16:B18)</f>
        <v>116</v>
      </c>
      <c r="C19" s="8">
        <f t="shared" si="3"/>
        <v>63</v>
      </c>
      <c r="D19" s="8">
        <f t="shared" si="3"/>
        <v>53</v>
      </c>
      <c r="E19" s="8">
        <f t="shared" si="3"/>
        <v>212299.66999999998</v>
      </c>
      <c r="F19" s="8">
        <f t="shared" si="3"/>
        <v>1218.6599999999999</v>
      </c>
      <c r="G19" s="8">
        <f t="shared" si="3"/>
        <v>24</v>
      </c>
      <c r="H19" s="8">
        <f t="shared" si="3"/>
        <v>751.4</v>
      </c>
    </row>
    <row r="20" spans="1:8" ht="13.5">
      <c r="A20" s="7" t="s">
        <v>30</v>
      </c>
      <c r="B20" s="8">
        <f aca="true" t="shared" si="4" ref="B20:H20">B7+B11+B15+B19</f>
        <v>307</v>
      </c>
      <c r="C20" s="8">
        <f t="shared" si="4"/>
        <v>141</v>
      </c>
      <c r="D20" s="8">
        <f t="shared" si="4"/>
        <v>166</v>
      </c>
      <c r="E20" s="8">
        <f t="shared" si="4"/>
        <v>845018.76</v>
      </c>
      <c r="F20" s="8">
        <f t="shared" si="4"/>
        <v>4508.16</v>
      </c>
      <c r="G20" s="8">
        <f t="shared" si="4"/>
        <v>75</v>
      </c>
      <c r="H20" s="8">
        <f t="shared" si="4"/>
        <v>2065.78</v>
      </c>
    </row>
  </sheetData>
  <sheetProtection selectLockedCells="1" selectUnlockedCells="1"/>
  <mergeCells count="4">
    <mergeCell ref="A1:H1"/>
    <mergeCell ref="A2:A3"/>
    <mergeCell ref="C2:D2"/>
    <mergeCell ref="G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24" sqref="B24"/>
    </sheetView>
  </sheetViews>
  <sheetFormatPr defaultColWidth="9.33203125" defaultRowHeight="12.75"/>
  <cols>
    <col min="1" max="1" width="24.83203125" style="0" customWidth="1"/>
    <col min="2" max="2" width="17.5" style="0" customWidth="1"/>
    <col min="3" max="3" width="20.16015625" style="0" customWidth="1"/>
  </cols>
  <sheetData>
    <row r="1" spans="1:5" ht="77.25" customHeight="1">
      <c r="A1" s="15" t="s">
        <v>36</v>
      </c>
      <c r="B1" s="15"/>
      <c r="C1" s="15"/>
      <c r="D1" s="15"/>
      <c r="E1" s="15"/>
    </row>
    <row r="2" ht="3.75" customHeight="1"/>
    <row r="3" spans="1:5" ht="63" customHeight="1">
      <c r="A3" s="16" t="s">
        <v>37</v>
      </c>
      <c r="B3" s="17" t="s">
        <v>38</v>
      </c>
      <c r="C3" s="17"/>
      <c r="D3" s="18" t="s">
        <v>39</v>
      </c>
      <c r="E3" s="18"/>
    </row>
    <row r="4" spans="1:5" ht="15.75">
      <c r="A4" s="16"/>
      <c r="B4" s="19" t="s">
        <v>11</v>
      </c>
      <c r="C4" s="19" t="s">
        <v>10</v>
      </c>
      <c r="D4" s="19" t="s">
        <v>11</v>
      </c>
      <c r="E4" s="20" t="s">
        <v>10</v>
      </c>
    </row>
    <row r="5" spans="1:5" ht="31.5">
      <c r="A5" s="21" t="s">
        <v>40</v>
      </c>
      <c r="B5" s="22">
        <v>1451.1</v>
      </c>
      <c r="C5" s="22">
        <v>109</v>
      </c>
      <c r="D5" s="22">
        <v>1230</v>
      </c>
      <c r="E5" s="23">
        <v>100</v>
      </c>
    </row>
    <row r="6" spans="1:5" ht="45" customHeight="1">
      <c r="A6" s="21" t="s">
        <v>41</v>
      </c>
      <c r="B6" s="22">
        <v>2072.88</v>
      </c>
      <c r="C6" s="22">
        <v>29</v>
      </c>
      <c r="D6" s="22">
        <v>1270</v>
      </c>
      <c r="E6" s="23">
        <v>18</v>
      </c>
    </row>
    <row r="7" spans="1:5" ht="47.25" customHeight="1">
      <c r="A7" s="21" t="s">
        <v>42</v>
      </c>
      <c r="B7" s="22"/>
      <c r="C7" s="22"/>
      <c r="D7" s="22">
        <v>360</v>
      </c>
      <c r="E7" s="23">
        <v>2</v>
      </c>
    </row>
    <row r="8" spans="1:5" ht="16.5">
      <c r="A8" s="24" t="s">
        <v>43</v>
      </c>
      <c r="B8" s="25">
        <f>SUM(B5:B6)</f>
        <v>3523.98</v>
      </c>
      <c r="C8" s="25">
        <f>SUM(C5:C6)</f>
        <v>138</v>
      </c>
      <c r="D8" s="25">
        <f>SUM(D5:D7)</f>
        <v>2860</v>
      </c>
      <c r="E8" s="26">
        <f>SUM(E5:E7)</f>
        <v>120</v>
      </c>
    </row>
    <row r="10" spans="1:5" ht="41.25" customHeight="1">
      <c r="A10" s="27" t="s">
        <v>44</v>
      </c>
      <c r="B10" s="27"/>
      <c r="C10" s="27"/>
      <c r="D10" s="27"/>
      <c r="E10" s="27"/>
    </row>
    <row r="11" spans="1:5" ht="12.75">
      <c r="A11" s="28"/>
      <c r="B11" s="28"/>
      <c r="C11" s="28"/>
      <c r="D11" s="28"/>
      <c r="E11" s="28"/>
    </row>
    <row r="12" spans="1:5" ht="12.75">
      <c r="A12" s="28"/>
      <c r="B12" s="28"/>
      <c r="C12" s="28"/>
      <c r="D12" s="28"/>
      <c r="E12" s="28"/>
    </row>
    <row r="13" spans="1:4" ht="15.75" customHeight="1">
      <c r="A13" s="29" t="s">
        <v>45</v>
      </c>
      <c r="D13" t="s">
        <v>46</v>
      </c>
    </row>
  </sheetData>
  <sheetProtection selectLockedCells="1" selectUnlockedCells="1"/>
  <mergeCells count="7">
    <mergeCell ref="A1:E1"/>
    <mergeCell ref="A3:A4"/>
    <mergeCell ref="B3:C3"/>
    <mergeCell ref="D3:E3"/>
    <mergeCell ref="B6:B7"/>
    <mergeCell ref="C6:C7"/>
    <mergeCell ref="A10:E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9">
      <selection activeCell="E63" sqref="E63"/>
    </sheetView>
  </sheetViews>
  <sheetFormatPr defaultColWidth="9.33203125" defaultRowHeight="12.75"/>
  <cols>
    <col min="2" max="2" width="14" style="0" customWidth="1"/>
    <col min="4" max="4" width="17.33203125" style="0" customWidth="1"/>
    <col min="5" max="5" width="17.66015625" style="0" customWidth="1"/>
    <col min="6" max="6" width="22.5" style="0" customWidth="1"/>
  </cols>
  <sheetData>
    <row r="1" spans="1:6" ht="12.75" customHeight="1">
      <c r="A1" s="30" t="s">
        <v>47</v>
      </c>
      <c r="B1" s="30"/>
      <c r="C1" s="30"/>
      <c r="D1" s="30"/>
      <c r="E1" s="30"/>
      <c r="F1" s="30"/>
    </row>
    <row r="2" spans="1:6" ht="12.75" customHeight="1">
      <c r="A2" s="30" t="s">
        <v>48</v>
      </c>
      <c r="B2" s="30"/>
      <c r="C2" s="30"/>
      <c r="D2" s="30"/>
      <c r="E2" s="30"/>
      <c r="F2" s="30"/>
    </row>
    <row r="3" spans="1:6" ht="12.75" customHeight="1">
      <c r="A3" s="30" t="s">
        <v>49</v>
      </c>
      <c r="B3" s="30"/>
      <c r="C3" s="30"/>
      <c r="D3" s="30"/>
      <c r="E3" s="30"/>
      <c r="F3" s="30"/>
    </row>
    <row r="4" spans="1:6" ht="12.75">
      <c r="A4" s="30" t="s">
        <v>50</v>
      </c>
      <c r="B4" s="30"/>
      <c r="C4" s="30"/>
      <c r="D4" s="30"/>
      <c r="E4" s="30"/>
      <c r="F4" s="30"/>
    </row>
    <row r="5" spans="1:6" ht="12.75">
      <c r="A5" s="30" t="s">
        <v>51</v>
      </c>
      <c r="B5" s="30"/>
      <c r="C5" s="30"/>
      <c r="D5" s="30"/>
      <c r="E5" s="30"/>
      <c r="F5" s="30"/>
    </row>
    <row r="6" spans="1:6" ht="12.75">
      <c r="A6" s="31"/>
      <c r="B6" s="31"/>
      <c r="C6" s="31"/>
      <c r="D6" s="31"/>
      <c r="E6" s="31"/>
      <c r="F6" s="31"/>
    </row>
    <row r="7" spans="1:6" ht="15.75">
      <c r="A7" s="32" t="s">
        <v>52</v>
      </c>
      <c r="B7" s="32"/>
      <c r="C7" s="32"/>
      <c r="D7" s="32"/>
      <c r="E7" s="32"/>
      <c r="F7" s="32"/>
    </row>
    <row r="8" spans="1:6" ht="38.25">
      <c r="A8" s="33" t="s">
        <v>53</v>
      </c>
      <c r="B8" s="33" t="s">
        <v>54</v>
      </c>
      <c r="C8" s="34" t="s">
        <v>55</v>
      </c>
      <c r="D8" s="35" t="s">
        <v>56</v>
      </c>
      <c r="E8" s="33" t="s">
        <v>57</v>
      </c>
      <c r="F8" s="36" t="s">
        <v>58</v>
      </c>
    </row>
    <row r="9" spans="1:6" ht="12.75">
      <c r="A9" s="37"/>
      <c r="B9" s="37"/>
      <c r="C9" s="37" t="s">
        <v>59</v>
      </c>
      <c r="D9" s="37" t="s">
        <v>60</v>
      </c>
      <c r="E9" s="37" t="s">
        <v>61</v>
      </c>
      <c r="F9" s="4" t="s">
        <v>61</v>
      </c>
    </row>
    <row r="10" spans="1:6" ht="12.75">
      <c r="A10" s="38">
        <v>1</v>
      </c>
      <c r="B10" s="39" t="s">
        <v>62</v>
      </c>
      <c r="C10" s="39">
        <v>6</v>
      </c>
      <c r="D10" s="40">
        <v>0.803</v>
      </c>
      <c r="E10" s="40">
        <v>0.472</v>
      </c>
      <c r="F10" s="41">
        <v>2.056</v>
      </c>
    </row>
    <row r="11" spans="1:6" ht="12.75">
      <c r="A11" s="42">
        <v>2</v>
      </c>
      <c r="B11" s="42" t="s">
        <v>63</v>
      </c>
      <c r="C11" s="39">
        <v>6</v>
      </c>
      <c r="D11" s="43">
        <v>6.9</v>
      </c>
      <c r="E11" s="40">
        <v>4.057</v>
      </c>
      <c r="F11" s="41">
        <v>3.77</v>
      </c>
    </row>
    <row r="12" spans="1:6" ht="12.75">
      <c r="A12" s="42">
        <v>3</v>
      </c>
      <c r="B12" s="42" t="s">
        <v>64</v>
      </c>
      <c r="C12" s="39">
        <v>6</v>
      </c>
      <c r="D12" s="44">
        <v>2.66</v>
      </c>
      <c r="E12" s="40">
        <v>1.564</v>
      </c>
      <c r="F12" s="41">
        <v>2.889</v>
      </c>
    </row>
    <row r="13" spans="1:6" ht="12.75">
      <c r="A13" s="42">
        <v>4</v>
      </c>
      <c r="B13" s="42" t="s">
        <v>65</v>
      </c>
      <c r="C13" s="39">
        <v>6</v>
      </c>
      <c r="D13" s="44">
        <v>4.98</v>
      </c>
      <c r="E13" s="40">
        <v>2.928</v>
      </c>
      <c r="F13" s="41">
        <v>2.497</v>
      </c>
    </row>
    <row r="14" spans="1:6" ht="12.75">
      <c r="A14" s="42">
        <v>5</v>
      </c>
      <c r="B14" s="42" t="s">
        <v>66</v>
      </c>
      <c r="C14" s="39">
        <v>6</v>
      </c>
      <c r="D14" s="44">
        <v>3.37</v>
      </c>
      <c r="E14" s="40">
        <v>1.982</v>
      </c>
      <c r="F14" s="41">
        <v>5.777</v>
      </c>
    </row>
    <row r="15" spans="1:6" ht="12.75">
      <c r="A15" s="45">
        <v>6</v>
      </c>
      <c r="B15" s="45" t="s">
        <v>67</v>
      </c>
      <c r="C15" s="39">
        <v>6</v>
      </c>
      <c r="D15" s="44">
        <v>1.46</v>
      </c>
      <c r="E15" s="40">
        <v>0.858</v>
      </c>
      <c r="F15" s="41">
        <v>2.889</v>
      </c>
    </row>
    <row r="16" spans="1:6" ht="12.75">
      <c r="A16" s="45">
        <v>7</v>
      </c>
      <c r="B16" s="45" t="s">
        <v>68</v>
      </c>
      <c r="C16" s="39">
        <v>6</v>
      </c>
      <c r="D16" s="44">
        <v>2.25</v>
      </c>
      <c r="E16" s="40">
        <v>1.323</v>
      </c>
      <c r="F16" s="41">
        <v>3.77</v>
      </c>
    </row>
    <row r="17" spans="1:6" ht="12.75">
      <c r="A17" s="45">
        <v>8</v>
      </c>
      <c r="B17" s="45" t="s">
        <v>69</v>
      </c>
      <c r="C17" s="39">
        <v>6</v>
      </c>
      <c r="D17" s="44">
        <v>3.06</v>
      </c>
      <c r="E17" s="40">
        <v>1.799</v>
      </c>
      <c r="F17" s="41">
        <v>2.497</v>
      </c>
    </row>
    <row r="18" spans="1:6" ht="12.75">
      <c r="A18" s="45">
        <v>9</v>
      </c>
      <c r="B18" s="45" t="s">
        <v>70</v>
      </c>
      <c r="C18" s="39">
        <v>6</v>
      </c>
      <c r="D18" s="44">
        <v>0.4</v>
      </c>
      <c r="E18" s="40">
        <v>0.235</v>
      </c>
      <c r="F18" s="41">
        <v>3.77</v>
      </c>
    </row>
    <row r="19" spans="1:6" ht="12.75">
      <c r="A19" s="45">
        <v>10</v>
      </c>
      <c r="B19" s="45" t="s">
        <v>71</v>
      </c>
      <c r="C19" s="39">
        <v>6</v>
      </c>
      <c r="D19" s="44">
        <v>3.363</v>
      </c>
      <c r="E19" s="40">
        <v>1.092</v>
      </c>
      <c r="F19" s="41">
        <v>3.28</v>
      </c>
    </row>
    <row r="20" spans="1:6" ht="12.75">
      <c r="A20" s="45">
        <v>11</v>
      </c>
      <c r="B20" s="45" t="s">
        <v>72</v>
      </c>
      <c r="C20" s="39">
        <v>6</v>
      </c>
      <c r="D20" s="44">
        <v>6.44</v>
      </c>
      <c r="E20" s="40">
        <v>2.092</v>
      </c>
      <c r="F20" s="41">
        <v>3.28</v>
      </c>
    </row>
    <row r="21" spans="1:6" ht="12.75">
      <c r="A21" s="45">
        <v>12</v>
      </c>
      <c r="B21" s="45" t="s">
        <v>73</v>
      </c>
      <c r="C21" s="39">
        <v>6</v>
      </c>
      <c r="D21" s="44">
        <v>7.25</v>
      </c>
      <c r="E21" s="40">
        <v>1.972</v>
      </c>
      <c r="F21" s="41">
        <v>3.28</v>
      </c>
    </row>
    <row r="22" spans="1:6" ht="12.75">
      <c r="A22" s="45">
        <v>13</v>
      </c>
      <c r="B22" s="45" t="s">
        <v>74</v>
      </c>
      <c r="C22" s="39">
        <v>6</v>
      </c>
      <c r="D22" s="44">
        <v>6.653</v>
      </c>
      <c r="E22" s="40">
        <v>1.826</v>
      </c>
      <c r="F22" s="41">
        <v>3.28</v>
      </c>
    </row>
    <row r="23" spans="1:6" ht="12.75">
      <c r="A23" s="45">
        <v>14</v>
      </c>
      <c r="B23" s="45" t="s">
        <v>75</v>
      </c>
      <c r="C23" s="39">
        <v>6</v>
      </c>
      <c r="D23" s="44">
        <v>2.35</v>
      </c>
      <c r="E23" s="40">
        <v>0.763</v>
      </c>
      <c r="F23" s="41">
        <v>3.28</v>
      </c>
    </row>
    <row r="24" spans="1:6" ht="12.75">
      <c r="A24" s="45">
        <v>15</v>
      </c>
      <c r="B24" s="45" t="s">
        <v>76</v>
      </c>
      <c r="C24" s="39">
        <v>6</v>
      </c>
      <c r="D24" s="46">
        <v>1.43</v>
      </c>
      <c r="E24" s="40">
        <v>1.201</v>
      </c>
      <c r="F24" s="41">
        <v>3.28</v>
      </c>
    </row>
    <row r="25" spans="1:6" ht="12.75">
      <c r="A25" s="45">
        <v>16</v>
      </c>
      <c r="B25" s="45" t="s">
        <v>77</v>
      </c>
      <c r="C25" s="39">
        <v>6</v>
      </c>
      <c r="D25" s="46">
        <v>1.52</v>
      </c>
      <c r="E25" s="40">
        <v>0.494</v>
      </c>
      <c r="F25" s="41">
        <v>3.28</v>
      </c>
    </row>
    <row r="26" spans="1:6" ht="12.75">
      <c r="A26" s="45">
        <v>17</v>
      </c>
      <c r="B26" s="45" t="s">
        <v>78</v>
      </c>
      <c r="C26" s="39">
        <v>6</v>
      </c>
      <c r="D26" s="46">
        <v>0.8</v>
      </c>
      <c r="E26" s="40">
        <v>0.26</v>
      </c>
      <c r="F26" s="41">
        <v>3.28</v>
      </c>
    </row>
    <row r="27" spans="1:6" ht="12.75">
      <c r="A27" s="45">
        <v>18</v>
      </c>
      <c r="B27" s="45" t="s">
        <v>79</v>
      </c>
      <c r="C27" s="39">
        <v>6</v>
      </c>
      <c r="D27" s="46">
        <v>2.46</v>
      </c>
      <c r="E27" s="40">
        <v>0.799</v>
      </c>
      <c r="F27" s="41">
        <v>3.28</v>
      </c>
    </row>
    <row r="28" spans="1:6" ht="12.75">
      <c r="A28" s="45">
        <v>19</v>
      </c>
      <c r="B28" s="45" t="s">
        <v>80</v>
      </c>
      <c r="C28" s="39">
        <v>6</v>
      </c>
      <c r="D28" s="44">
        <v>1.44</v>
      </c>
      <c r="E28" s="40">
        <v>0.796</v>
      </c>
      <c r="F28" s="41">
        <v>3.28</v>
      </c>
    </row>
    <row r="29" spans="1:6" ht="12.75">
      <c r="A29" s="45">
        <v>20</v>
      </c>
      <c r="B29" s="45" t="s">
        <v>81</v>
      </c>
      <c r="C29" s="39">
        <v>6</v>
      </c>
      <c r="D29" s="44">
        <v>2.31</v>
      </c>
      <c r="E29" s="40">
        <v>1.277</v>
      </c>
      <c r="F29" s="41">
        <v>3.77</v>
      </c>
    </row>
    <row r="30" spans="1:6" ht="12.75">
      <c r="A30" s="45">
        <v>21</v>
      </c>
      <c r="B30" s="45" t="s">
        <v>82</v>
      </c>
      <c r="C30" s="39">
        <v>6</v>
      </c>
      <c r="D30" s="46">
        <v>5.8</v>
      </c>
      <c r="E30" s="40">
        <v>3.229</v>
      </c>
      <c r="F30" s="41">
        <v>3.231</v>
      </c>
    </row>
    <row r="31" spans="1:6" ht="12.75">
      <c r="A31" s="45">
        <v>22</v>
      </c>
      <c r="B31" s="45" t="s">
        <v>83</v>
      </c>
      <c r="C31" s="39">
        <v>6</v>
      </c>
      <c r="D31" s="46">
        <v>2.88</v>
      </c>
      <c r="E31" s="40">
        <v>1.514</v>
      </c>
      <c r="F31" s="41">
        <v>1.469</v>
      </c>
    </row>
    <row r="32" spans="1:6" ht="12.75">
      <c r="A32" s="45">
        <v>23</v>
      </c>
      <c r="B32" s="45" t="s">
        <v>84</v>
      </c>
      <c r="C32" s="39">
        <v>6</v>
      </c>
      <c r="D32" s="44">
        <v>7.413</v>
      </c>
      <c r="E32" s="40">
        <v>1.34</v>
      </c>
      <c r="F32" s="41">
        <v>2.889</v>
      </c>
    </row>
    <row r="33" spans="1:6" ht="12.75">
      <c r="A33" s="45">
        <v>24</v>
      </c>
      <c r="B33" s="45" t="s">
        <v>85</v>
      </c>
      <c r="C33" s="39">
        <v>6</v>
      </c>
      <c r="D33" s="44">
        <v>5.26</v>
      </c>
      <c r="E33" s="40">
        <v>2.084</v>
      </c>
      <c r="F33" s="41">
        <v>2.889</v>
      </c>
    </row>
    <row r="34" spans="1:6" ht="12.75">
      <c r="A34" s="45">
        <f>A33+1</f>
        <v>25</v>
      </c>
      <c r="B34" s="45" t="s">
        <v>86</v>
      </c>
      <c r="C34" s="39">
        <v>6</v>
      </c>
      <c r="D34" s="44">
        <v>8.795</v>
      </c>
      <c r="E34" s="40">
        <v>3.018</v>
      </c>
      <c r="F34" s="41">
        <v>2.889</v>
      </c>
    </row>
    <row r="35" spans="1:6" ht="12.75">
      <c r="A35" s="45">
        <f aca="true" t="shared" si="0" ref="A35:A45">A34+1</f>
        <v>26</v>
      </c>
      <c r="B35" s="45" t="s">
        <v>87</v>
      </c>
      <c r="C35" s="39">
        <v>6</v>
      </c>
      <c r="D35" s="44">
        <v>6.184</v>
      </c>
      <c r="E35" s="40">
        <v>2.94</v>
      </c>
      <c r="F35" s="41">
        <v>2.595</v>
      </c>
    </row>
    <row r="36" spans="1:6" ht="12.75">
      <c r="A36" s="45">
        <f t="shared" si="0"/>
        <v>27</v>
      </c>
      <c r="B36" s="45" t="s">
        <v>88</v>
      </c>
      <c r="C36" s="39">
        <v>6</v>
      </c>
      <c r="D36" s="44">
        <v>6.821</v>
      </c>
      <c r="E36" s="40">
        <v>3.085</v>
      </c>
      <c r="F36" s="41">
        <v>2.595</v>
      </c>
    </row>
    <row r="37" spans="1:6" ht="12.75">
      <c r="A37" s="45">
        <f t="shared" si="0"/>
        <v>28</v>
      </c>
      <c r="B37" s="45" t="s">
        <v>89</v>
      </c>
      <c r="C37" s="39">
        <v>6</v>
      </c>
      <c r="D37" s="44">
        <v>2.01</v>
      </c>
      <c r="E37" s="40">
        <v>0.836</v>
      </c>
      <c r="F37" s="41">
        <v>2.497</v>
      </c>
    </row>
    <row r="38" spans="1:6" ht="12.75">
      <c r="A38" s="45">
        <f t="shared" si="0"/>
        <v>29</v>
      </c>
      <c r="B38" s="45" t="s">
        <v>90</v>
      </c>
      <c r="C38" s="39">
        <v>6</v>
      </c>
      <c r="D38" s="44">
        <v>2.01</v>
      </c>
      <c r="E38" s="40">
        <v>0.836</v>
      </c>
      <c r="F38" s="41">
        <v>2.497</v>
      </c>
    </row>
    <row r="39" spans="1:6" ht="12.75">
      <c r="A39" s="45">
        <f t="shared" si="0"/>
        <v>30</v>
      </c>
      <c r="B39" s="45" t="s">
        <v>91</v>
      </c>
      <c r="C39" s="39">
        <v>6</v>
      </c>
      <c r="D39" s="44">
        <v>1.5</v>
      </c>
      <c r="E39" s="40">
        <v>0.624</v>
      </c>
      <c r="F39" s="41">
        <v>2.497</v>
      </c>
    </row>
    <row r="40" spans="1:6" ht="12.75">
      <c r="A40" s="45">
        <f t="shared" si="0"/>
        <v>31</v>
      </c>
      <c r="B40" s="45" t="s">
        <v>92</v>
      </c>
      <c r="C40" s="39">
        <v>6</v>
      </c>
      <c r="D40" s="44">
        <v>1.5</v>
      </c>
      <c r="E40" s="40">
        <v>0.624</v>
      </c>
      <c r="F40" s="41">
        <v>2.497</v>
      </c>
    </row>
    <row r="41" spans="1:6" ht="12.75">
      <c r="A41" s="45">
        <f t="shared" si="0"/>
        <v>32</v>
      </c>
      <c r="B41" s="45" t="s">
        <v>93</v>
      </c>
      <c r="C41" s="39">
        <v>6</v>
      </c>
      <c r="D41" s="44">
        <v>0.28</v>
      </c>
      <c r="E41" s="40">
        <v>0.116</v>
      </c>
      <c r="F41" s="41">
        <v>2.497</v>
      </c>
    </row>
    <row r="42" spans="1:6" ht="12.75">
      <c r="A42" s="45">
        <f t="shared" si="0"/>
        <v>33</v>
      </c>
      <c r="B42" s="45" t="s">
        <v>94</v>
      </c>
      <c r="C42" s="39">
        <v>6</v>
      </c>
      <c r="D42" s="44">
        <v>0.32</v>
      </c>
      <c r="E42" s="40">
        <v>0.133</v>
      </c>
      <c r="F42" s="41">
        <v>2.497</v>
      </c>
    </row>
    <row r="43" spans="1:6" ht="12.75">
      <c r="A43" s="45">
        <f t="shared" si="0"/>
        <v>34</v>
      </c>
      <c r="B43" s="45" t="s">
        <v>95</v>
      </c>
      <c r="C43" s="39">
        <v>6</v>
      </c>
      <c r="D43" s="44">
        <v>4.92</v>
      </c>
      <c r="E43" s="40">
        <v>2.309</v>
      </c>
      <c r="F43" s="41">
        <v>2.497</v>
      </c>
    </row>
    <row r="44" spans="1:6" ht="12.75">
      <c r="A44" s="45">
        <f t="shared" si="0"/>
        <v>35</v>
      </c>
      <c r="B44" s="45" t="s">
        <v>96</v>
      </c>
      <c r="C44" s="39">
        <v>6</v>
      </c>
      <c r="D44" s="44">
        <v>1.73</v>
      </c>
      <c r="E44" s="40">
        <v>0.72</v>
      </c>
      <c r="F44" s="41">
        <v>2.497</v>
      </c>
    </row>
    <row r="45" spans="1:6" ht="12.75">
      <c r="A45" s="45">
        <f t="shared" si="0"/>
        <v>36</v>
      </c>
      <c r="B45" s="45" t="s">
        <v>97</v>
      </c>
      <c r="C45" s="39">
        <v>6</v>
      </c>
      <c r="D45" s="44">
        <v>1</v>
      </c>
      <c r="E45" s="40">
        <v>0.416</v>
      </c>
      <c r="F45" s="41">
        <v>1.714</v>
      </c>
    </row>
    <row r="46" spans="1:5" ht="12.75">
      <c r="A46" s="47"/>
      <c r="B46" s="47"/>
      <c r="C46" s="39"/>
      <c r="D46" s="48"/>
      <c r="E46" s="48"/>
    </row>
    <row r="47" spans="4:5" ht="12.75">
      <c r="D47" s="49"/>
      <c r="E47" s="49"/>
    </row>
    <row r="48" spans="1:5" ht="12.75">
      <c r="A48" s="50" t="s">
        <v>98</v>
      </c>
      <c r="B48" s="51"/>
      <c r="C48" s="51"/>
      <c r="D48" s="51"/>
      <c r="E48" s="51"/>
    </row>
    <row r="49" spans="1:5" ht="12.75">
      <c r="A49" s="51"/>
      <c r="B49" s="51"/>
      <c r="C49" s="51"/>
      <c r="D49" s="51"/>
      <c r="E49" s="51"/>
    </row>
    <row r="50" spans="1:4" ht="12.75">
      <c r="A50" t="s">
        <v>99</v>
      </c>
      <c r="D50" t="s">
        <v>100</v>
      </c>
    </row>
    <row r="52" spans="1:6" ht="12.75">
      <c r="A52" s="52" t="s">
        <v>101</v>
      </c>
      <c r="B52" s="52"/>
      <c r="C52" s="52"/>
      <c r="D52" s="53" t="s">
        <v>102</v>
      </c>
      <c r="E52" s="53"/>
      <c r="F52" s="53"/>
    </row>
    <row r="53" spans="1:5" ht="12.75">
      <c r="A53" t="s">
        <v>103</v>
      </c>
      <c r="E53" t="s">
        <v>103</v>
      </c>
    </row>
  </sheetData>
  <sheetProtection selectLockedCells="1" selectUnlockedCells="1"/>
  <mergeCells count="8">
    <mergeCell ref="A1:F1"/>
    <mergeCell ref="A2:F2"/>
    <mergeCell ref="A3:F3"/>
    <mergeCell ref="A4:F4"/>
    <mergeCell ref="A5:F5"/>
    <mergeCell ref="A7:F7"/>
    <mergeCell ref="A52:C52"/>
    <mergeCell ref="D52:F5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DJENNY</dc:creator>
  <cp:keywords/>
  <dc:description/>
  <cp:lastModifiedBy>DJENNY</cp:lastModifiedBy>
  <cp:lastPrinted>2013-01-31T02:34:34Z</cp:lastPrinted>
  <dcterms:created xsi:type="dcterms:W3CDTF">2011-04-28T03:36:26Z</dcterms:created>
  <dcterms:modified xsi:type="dcterms:W3CDTF">2014-03-27T00:45:56Z</dcterms:modified>
  <cp:category/>
  <cp:version/>
  <cp:contentType/>
  <cp:contentStatus/>
</cp:coreProperties>
</file>