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4615" windowHeight="1096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<sst xmlns="http://schemas.openxmlformats.org/spreadsheetml/2006/main" count="31" uniqueCount="29">
  <si>
    <t>Месяц  (квартал, год)</t>
  </si>
  <si>
    <t>Количество  поданных заявок , шт</t>
  </si>
  <si>
    <t>Количество  заключенных договоров, шт</t>
  </si>
  <si>
    <t>Поступление средств по заключенным договорам, руб</t>
  </si>
  <si>
    <t>Суммарная мощность по заключенным договорам 0.4кВ, кВт</t>
  </si>
  <si>
    <t>Фактическое подключение по заключенным договорам 0.4кВ</t>
  </si>
  <si>
    <t>всего</t>
  </si>
  <si>
    <t>без оплаты (смена собственника)</t>
  </si>
  <si>
    <t xml:space="preserve"> с оплатой (вновь подключаемые)</t>
  </si>
  <si>
    <t>шт</t>
  </si>
  <si>
    <t>кВт</t>
  </si>
  <si>
    <t>Январь</t>
  </si>
  <si>
    <t>Февраль</t>
  </si>
  <si>
    <t>Март</t>
  </si>
  <si>
    <t>1 квартал</t>
  </si>
  <si>
    <t>апрель</t>
  </si>
  <si>
    <t>май</t>
  </si>
  <si>
    <t>июнь</t>
  </si>
  <si>
    <t>2 квартал</t>
  </si>
  <si>
    <t xml:space="preserve"> Информация по заключенным и исполненным договорам на осуществление технологического присоединения за 2015г</t>
  </si>
  <si>
    <t>3 квартал</t>
  </si>
  <si>
    <t>4 квартал</t>
  </si>
  <si>
    <t>год</t>
  </si>
  <si>
    <t>июль</t>
  </si>
  <si>
    <t>август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</si>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</sst>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0" xfId="52" applyFont="1" applyAlignment="1">
      <alignment horizontal="center" wrapText="1"/>
      <protection/>
    </xf>
    <xf numFmtId="0" fontId="1" fillId="0" borderId="0" xfId="52" applyFont="1" applyAlignment="1">
      <alignment horizont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Border="1" applyAlignment="1">
      <alignment horizontal="center" vertical="center" wrapText="1"/>
      <protection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58;&#1059;%20&#1079;&#1072;%202015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 "/>
      <sheetName val="итог"/>
      <sheetName val="итог 550"/>
      <sheetName val="итог 279.81"/>
      <sheetName val="январь"/>
      <sheetName val="январь 550"/>
      <sheetName val="январь 279,81"/>
      <sheetName val="февраль"/>
      <sheetName val="февраль 550"/>
      <sheetName val="февраль 316,34"/>
      <sheetName val="март"/>
      <sheetName val="март 550"/>
      <sheetName val="март 316,34"/>
      <sheetName val="апрель"/>
      <sheetName val="апрель 550"/>
      <sheetName val="апрель 316,34"/>
      <sheetName val="май"/>
      <sheetName val="май 550"/>
      <sheetName val="май 316,34"/>
      <sheetName val="июнь"/>
      <sheetName val="июнь 550"/>
      <sheetName val="июль"/>
      <sheetName val="июль 550"/>
      <sheetName val="июль 316,34"/>
      <sheetName val="август"/>
      <sheetName val="август 550"/>
      <sheetName val="август 316,34"/>
      <sheetName val="сентябрь"/>
      <sheetName val="сентябрь 550"/>
      <sheetName val="сентябрь 316,34"/>
      <sheetName val="октябрь"/>
      <sheetName val="октябрь 550"/>
      <sheetName val="октябрь 316,34"/>
      <sheetName val="ноябрь"/>
      <sheetName val="ноябрь 550"/>
      <sheetName val="ноябрь 316,34"/>
      <sheetName val="декабрь"/>
      <sheetName val="декабрь 550"/>
      <sheetName val="декабрь 316,34"/>
    </sheetNames>
    <sheetDataSet>
      <sheetData sheetId="0">
        <row r="24">
          <cell r="Y24">
            <v>19</v>
          </cell>
        </row>
        <row r="193">
          <cell r="Y193">
            <v>47</v>
          </cell>
        </row>
        <row r="215">
          <cell r="Y215">
            <v>22</v>
          </cell>
        </row>
        <row r="237">
          <cell r="Y237">
            <v>22</v>
          </cell>
        </row>
        <row r="263">
          <cell r="Y263">
            <v>26</v>
          </cell>
        </row>
        <row r="296">
          <cell r="Y296">
            <v>33</v>
          </cell>
        </row>
        <row r="318">
          <cell r="Y318">
            <v>22</v>
          </cell>
        </row>
      </sheetData>
      <sheetData sheetId="1">
        <row r="69">
          <cell r="F69">
            <v>530</v>
          </cell>
          <cell r="H69">
            <v>28924.899999999998</v>
          </cell>
        </row>
        <row r="75">
          <cell r="F75">
            <v>905</v>
          </cell>
          <cell r="H75">
            <v>229138</v>
          </cell>
        </row>
        <row r="81">
          <cell r="F81">
            <v>250</v>
          </cell>
          <cell r="H81">
            <v>13545.1</v>
          </cell>
        </row>
        <row r="98">
          <cell r="F98">
            <v>290</v>
          </cell>
          <cell r="H98">
            <v>70763.1</v>
          </cell>
        </row>
        <row r="104">
          <cell r="A104">
            <v>15</v>
          </cell>
          <cell r="F104">
            <v>534.37</v>
          </cell>
          <cell r="H104">
            <v>85140.61</v>
          </cell>
        </row>
        <row r="110">
          <cell r="A110">
            <v>10</v>
          </cell>
          <cell r="F110">
            <v>194.5</v>
          </cell>
          <cell r="H110">
            <v>36357.53</v>
          </cell>
        </row>
      </sheetData>
      <sheetData sheetId="21">
        <row r="158">
          <cell r="A158">
            <v>23</v>
          </cell>
        </row>
      </sheetData>
      <sheetData sheetId="24">
        <row r="116">
          <cell r="A116">
            <v>16</v>
          </cell>
        </row>
      </sheetData>
      <sheetData sheetId="27">
        <row r="122">
          <cell r="A122">
            <v>17</v>
          </cell>
        </row>
      </sheetData>
      <sheetData sheetId="30">
        <row r="68">
          <cell r="A68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J20" sqref="J20"/>
    </sheetView>
  </sheetViews>
  <sheetFormatPr defaultColWidth="9.140625" defaultRowHeight="15"/>
  <cols>
    <col min="1" max="1" width="13.7109375" style="0" customWidth="1"/>
    <col min="2" max="2" width="13.421875" style="0" customWidth="1"/>
    <col min="3" max="3" width="14.00390625" style="0" customWidth="1"/>
    <col min="4" max="4" width="16.28125" style="0" customWidth="1"/>
    <col min="5" max="5" width="15.140625" style="0" customWidth="1"/>
    <col min="6" max="6" width="16.57421875" style="0" customWidth="1"/>
    <col min="7" max="7" width="11.140625" style="0" customWidth="1"/>
    <col min="8" max="8" width="10.421875" style="0" customWidth="1"/>
  </cols>
  <sheetData>
    <row r="1" spans="1:8" ht="34.5" customHeight="1">
      <c r="A1" s="9" t="s">
        <v>19</v>
      </c>
      <c r="B1" s="10"/>
      <c r="C1" s="10"/>
      <c r="D1" s="10"/>
      <c r="E1" s="10"/>
      <c r="F1" s="10"/>
      <c r="G1" s="10"/>
      <c r="H1" s="10"/>
    </row>
    <row r="2" spans="1:8" ht="75">
      <c r="A2" s="11" t="s">
        <v>0</v>
      </c>
      <c r="B2" s="1" t="s">
        <v>1</v>
      </c>
      <c r="C2" s="11" t="s">
        <v>2</v>
      </c>
      <c r="D2" s="11"/>
      <c r="E2" s="2" t="s">
        <v>3</v>
      </c>
      <c r="F2" s="1" t="s">
        <v>4</v>
      </c>
      <c r="G2" s="11" t="s">
        <v>5</v>
      </c>
      <c r="H2" s="11"/>
    </row>
    <row r="3" spans="1:8" ht="60">
      <c r="A3" s="12"/>
      <c r="B3" s="2" t="s">
        <v>6</v>
      </c>
      <c r="C3" s="1" t="s">
        <v>7</v>
      </c>
      <c r="D3" s="1" t="s">
        <v>8</v>
      </c>
      <c r="E3" s="2" t="s">
        <v>6</v>
      </c>
      <c r="F3" s="1" t="s">
        <v>6</v>
      </c>
      <c r="G3" s="1" t="s">
        <v>9</v>
      </c>
      <c r="H3" s="1" t="s">
        <v>10</v>
      </c>
    </row>
    <row r="4" spans="1:8" ht="15">
      <c r="A4" s="3" t="s">
        <v>11</v>
      </c>
      <c r="B4" s="4">
        <f>'[1]ТУ '!$Y$24</f>
        <v>19</v>
      </c>
      <c r="C4" s="4">
        <f>B4-D4</f>
        <v>9</v>
      </c>
      <c r="D4" s="4">
        <v>10</v>
      </c>
      <c r="E4" s="4">
        <v>11945.25</v>
      </c>
      <c r="F4" s="4">
        <v>160</v>
      </c>
      <c r="G4" s="4">
        <v>24</v>
      </c>
      <c r="H4" s="4">
        <v>573</v>
      </c>
    </row>
    <row r="5" spans="1:8" ht="15">
      <c r="A5" s="3" t="s">
        <v>12</v>
      </c>
      <c r="B5" s="4">
        <v>36</v>
      </c>
      <c r="C5" s="4">
        <v>8</v>
      </c>
      <c r="D5" s="4">
        <v>23</v>
      </c>
      <c r="E5" s="4">
        <v>107357.35</v>
      </c>
      <c r="F5" s="4">
        <v>597</v>
      </c>
      <c r="G5" s="4">
        <v>12</v>
      </c>
      <c r="H5" s="4">
        <v>190</v>
      </c>
    </row>
    <row r="6" spans="1:8" ht="15.75" thickBot="1">
      <c r="A6" s="5" t="s">
        <v>13</v>
      </c>
      <c r="B6" s="6">
        <v>20</v>
      </c>
      <c r="C6" s="4">
        <v>4</v>
      </c>
      <c r="D6" s="6">
        <v>21</v>
      </c>
      <c r="E6" s="6">
        <v>87403.3</v>
      </c>
      <c r="F6" s="6">
        <v>515</v>
      </c>
      <c r="G6" s="6">
        <v>9</v>
      </c>
      <c r="H6" s="6">
        <v>962</v>
      </c>
    </row>
    <row r="7" spans="1:8" ht="15.75" thickBot="1">
      <c r="A7" s="7" t="s">
        <v>14</v>
      </c>
      <c r="B7" s="8">
        <f aca="true" t="shared" si="0" ref="B7:H7">SUM(B4:B6)</f>
        <v>75</v>
      </c>
      <c r="C7" s="8">
        <f t="shared" si="0"/>
        <v>21</v>
      </c>
      <c r="D7" s="8">
        <f t="shared" si="0"/>
        <v>54</v>
      </c>
      <c r="E7" s="8">
        <f t="shared" si="0"/>
        <v>206705.90000000002</v>
      </c>
      <c r="F7" s="8">
        <f t="shared" si="0"/>
        <v>1272</v>
      </c>
      <c r="G7" s="8">
        <f t="shared" si="0"/>
        <v>45</v>
      </c>
      <c r="H7" s="8">
        <f t="shared" si="0"/>
        <v>1725</v>
      </c>
    </row>
    <row r="8" spans="1:8" ht="15">
      <c r="A8" s="3" t="s">
        <v>15</v>
      </c>
      <c r="B8" s="4">
        <v>30</v>
      </c>
      <c r="C8" s="4">
        <f>B8-D8</f>
        <v>14</v>
      </c>
      <c r="D8" s="4">
        <v>16</v>
      </c>
      <c r="E8" s="4">
        <v>31425.5</v>
      </c>
      <c r="F8" s="4">
        <v>273</v>
      </c>
      <c r="G8" s="4">
        <v>15</v>
      </c>
      <c r="H8" s="4">
        <v>220</v>
      </c>
    </row>
    <row r="9" spans="1:8" ht="15">
      <c r="A9" s="3" t="s">
        <v>16</v>
      </c>
      <c r="B9" s="4">
        <v>14</v>
      </c>
      <c r="C9" s="4">
        <f>B9-D9</f>
        <v>3</v>
      </c>
      <c r="D9" s="4">
        <v>11</v>
      </c>
      <c r="E9" s="4">
        <v>39197.4</v>
      </c>
      <c r="F9" s="4">
        <v>230</v>
      </c>
      <c r="G9" s="4">
        <v>29</v>
      </c>
      <c r="H9" s="4">
        <v>435</v>
      </c>
    </row>
    <row r="10" spans="1:8" ht="15.75" thickBot="1">
      <c r="A10" s="5" t="s">
        <v>17</v>
      </c>
      <c r="B10" s="6">
        <v>22</v>
      </c>
      <c r="C10" s="4">
        <f>B10-D10</f>
        <v>5</v>
      </c>
      <c r="D10" s="6">
        <v>17</v>
      </c>
      <c r="E10" s="6">
        <v>11000</v>
      </c>
      <c r="F10" s="6">
        <v>295</v>
      </c>
      <c r="G10" s="6">
        <v>5</v>
      </c>
      <c r="H10" s="6">
        <v>225</v>
      </c>
    </row>
    <row r="11" spans="1:8" ht="15.75" thickBot="1">
      <c r="A11" s="7" t="s">
        <v>18</v>
      </c>
      <c r="B11" s="8">
        <f aca="true" t="shared" si="1" ref="B11:H11">SUM(B8:B10)</f>
        <v>66</v>
      </c>
      <c r="C11" s="8">
        <f t="shared" si="1"/>
        <v>22</v>
      </c>
      <c r="D11" s="8">
        <f t="shared" si="1"/>
        <v>44</v>
      </c>
      <c r="E11" s="8">
        <f t="shared" si="1"/>
        <v>81622.9</v>
      </c>
      <c r="F11" s="8">
        <f t="shared" si="1"/>
        <v>798</v>
      </c>
      <c r="G11" s="8">
        <f t="shared" si="1"/>
        <v>49</v>
      </c>
      <c r="H11" s="8">
        <f t="shared" si="1"/>
        <v>880</v>
      </c>
    </row>
    <row r="12" spans="1:8" ht="15">
      <c r="A12" s="3" t="s">
        <v>23</v>
      </c>
      <c r="B12" s="4">
        <f>'[1]ТУ '!$Y$193</f>
        <v>47</v>
      </c>
      <c r="C12" s="4">
        <f>B12-D12</f>
        <v>24</v>
      </c>
      <c r="D12" s="4">
        <f>'[1]июль'!$A$158</f>
        <v>23</v>
      </c>
      <c r="E12" s="13">
        <f>'[1]итог'!$H$69</f>
        <v>28924.899999999998</v>
      </c>
      <c r="F12" s="13">
        <f>'[1]итог'!$F$69</f>
        <v>530</v>
      </c>
      <c r="G12" s="4">
        <f>13+2+2+3</f>
        <v>20</v>
      </c>
      <c r="H12" s="4">
        <f>195+27+60+200</f>
        <v>482</v>
      </c>
    </row>
    <row r="13" spans="1:8" ht="15">
      <c r="A13" s="3" t="s">
        <v>24</v>
      </c>
      <c r="B13" s="4">
        <f>'[1]ТУ '!$Y$215</f>
        <v>22</v>
      </c>
      <c r="C13" s="4">
        <f>B13-D13</f>
        <v>6</v>
      </c>
      <c r="D13" s="4">
        <f>'[1]август'!$A$116</f>
        <v>16</v>
      </c>
      <c r="E13" s="13">
        <f>'[1]итог'!$H$75</f>
        <v>229138</v>
      </c>
      <c r="F13" s="4">
        <f>'[1]итог'!$F$75</f>
        <v>905</v>
      </c>
      <c r="G13" s="4">
        <f>1+8+1+1</f>
        <v>11</v>
      </c>
      <c r="H13" s="4">
        <f>15+119+70+300</f>
        <v>504</v>
      </c>
    </row>
    <row r="14" spans="1:8" ht="15.75" thickBot="1">
      <c r="A14" s="3" t="s">
        <v>25</v>
      </c>
      <c r="B14" s="6">
        <f>'[1]ТУ '!$Y$237</f>
        <v>22</v>
      </c>
      <c r="C14" s="4">
        <f>B14-D14</f>
        <v>5</v>
      </c>
      <c r="D14" s="6">
        <f>'[1]сентябрь'!$A$122</f>
        <v>17</v>
      </c>
      <c r="E14" s="14">
        <f>'[1]итог'!$H$81</f>
        <v>13545.1</v>
      </c>
      <c r="F14" s="14">
        <f>'[1]итог'!$F$81</f>
        <v>250</v>
      </c>
      <c r="G14" s="6">
        <f>14+2+1+1</f>
        <v>18</v>
      </c>
      <c r="H14" s="6">
        <f>210+15+50+650</f>
        <v>925</v>
      </c>
    </row>
    <row r="15" spans="1:8" ht="15.75" thickBot="1">
      <c r="A15" s="7" t="s">
        <v>20</v>
      </c>
      <c r="B15" s="8">
        <f aca="true" t="shared" si="2" ref="B15:H15">SUM(B12:B14)</f>
        <v>91</v>
      </c>
      <c r="C15" s="8">
        <f t="shared" si="2"/>
        <v>35</v>
      </c>
      <c r="D15" s="8">
        <f t="shared" si="2"/>
        <v>56</v>
      </c>
      <c r="E15" s="8">
        <f t="shared" si="2"/>
        <v>271608</v>
      </c>
      <c r="F15" s="8">
        <f t="shared" si="2"/>
        <v>1685</v>
      </c>
      <c r="G15" s="8">
        <f t="shared" si="2"/>
        <v>49</v>
      </c>
      <c r="H15" s="8">
        <f t="shared" si="2"/>
        <v>1911</v>
      </c>
    </row>
    <row r="16" spans="1:8" ht="15">
      <c r="A16" s="3" t="s">
        <v>26</v>
      </c>
      <c r="B16" s="4">
        <f>'[1]ТУ '!$Y$263</f>
        <v>26</v>
      </c>
      <c r="C16" s="4">
        <f>B16-D16</f>
        <v>18</v>
      </c>
      <c r="D16" s="4">
        <f>'[1]октябрь'!$A$68</f>
        <v>8</v>
      </c>
      <c r="E16" s="13">
        <f>'[1]итог'!$H$98</f>
        <v>70763.1</v>
      </c>
      <c r="F16" s="13">
        <f>'[1]итог'!$F$98</f>
        <v>290</v>
      </c>
      <c r="G16" s="4">
        <f>4+5+1</f>
        <v>10</v>
      </c>
      <c r="H16" s="4">
        <f>105+65+70</f>
        <v>240</v>
      </c>
    </row>
    <row r="17" spans="1:8" ht="15">
      <c r="A17" s="3" t="s">
        <v>27</v>
      </c>
      <c r="B17" s="4">
        <f>'[1]ТУ '!$Y$296</f>
        <v>33</v>
      </c>
      <c r="C17" s="4">
        <f>B17-D17</f>
        <v>18</v>
      </c>
      <c r="D17" s="4">
        <f>'[1]итог'!$A$104</f>
        <v>15</v>
      </c>
      <c r="E17" s="13">
        <f>'[1]итог'!$H$104</f>
        <v>85140.61</v>
      </c>
      <c r="F17" s="13">
        <f>'[1]итог'!$F$104</f>
        <v>534.37</v>
      </c>
      <c r="G17" s="4">
        <f>7+1+2</f>
        <v>10</v>
      </c>
      <c r="H17" s="4">
        <f>105+15+200</f>
        <v>320</v>
      </c>
    </row>
    <row r="18" spans="1:8" ht="15.75" thickBot="1">
      <c r="A18" s="3" t="s">
        <v>28</v>
      </c>
      <c r="B18" s="6">
        <f>'[1]ТУ '!$Y$318</f>
        <v>22</v>
      </c>
      <c r="C18" s="4">
        <f>B18-D18</f>
        <v>12</v>
      </c>
      <c r="D18" s="6">
        <f>'[1]итог'!$A$110</f>
        <v>10</v>
      </c>
      <c r="E18" s="14">
        <f>'[1]итог'!$H$110</f>
        <v>36357.53</v>
      </c>
      <c r="F18" s="14">
        <f>'[1]итог'!$F$110</f>
        <v>194.5</v>
      </c>
      <c r="G18" s="6">
        <f>5+3</f>
        <v>8</v>
      </c>
      <c r="H18" s="6">
        <f>75+89</f>
        <v>164</v>
      </c>
    </row>
    <row r="19" spans="1:8" ht="15.75" thickBot="1">
      <c r="A19" s="7" t="s">
        <v>21</v>
      </c>
      <c r="B19" s="8">
        <f aca="true" t="shared" si="3" ref="B19:H19">SUM(B16:B18)</f>
        <v>81</v>
      </c>
      <c r="C19" s="8">
        <f t="shared" si="3"/>
        <v>48</v>
      </c>
      <c r="D19" s="8">
        <f t="shared" si="3"/>
        <v>33</v>
      </c>
      <c r="E19" s="8">
        <f t="shared" si="3"/>
        <v>192261.24000000002</v>
      </c>
      <c r="F19" s="8">
        <f t="shared" si="3"/>
        <v>1018.87</v>
      </c>
      <c r="G19" s="8">
        <f t="shared" si="3"/>
        <v>28</v>
      </c>
      <c r="H19" s="8">
        <f t="shared" si="3"/>
        <v>724</v>
      </c>
    </row>
    <row r="20" spans="1:8" ht="15.75" thickBot="1">
      <c r="A20" s="7" t="s">
        <v>22</v>
      </c>
      <c r="B20" s="8">
        <f>B7+B11+B15+B19</f>
        <v>313</v>
      </c>
      <c r="C20" s="8">
        <f aca="true" t="shared" si="4" ref="C20:H20">C7+C11+C15+C19</f>
        <v>126</v>
      </c>
      <c r="D20" s="8">
        <f t="shared" si="4"/>
        <v>187</v>
      </c>
      <c r="E20" s="8">
        <f t="shared" si="4"/>
        <v>752198.04</v>
      </c>
      <c r="F20" s="8">
        <f t="shared" si="4"/>
        <v>4773.87</v>
      </c>
      <c r="G20" s="8">
        <f t="shared" si="4"/>
        <v>171</v>
      </c>
      <c r="H20" s="8">
        <f t="shared" si="4"/>
        <v>5240</v>
      </c>
    </row>
  </sheetData>
  <sheetProtection/>
  <mergeCells count="4">
    <mergeCell ref="A1:H1"/>
    <mergeCell ref="A2:A3"/>
    <mergeCell ref="C2:D2"/>
    <mergeCell ref="G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Евгения</cp:lastModifiedBy>
  <dcterms:created xsi:type="dcterms:W3CDTF">2015-02-03T00:57:59Z</dcterms:created>
  <dcterms:modified xsi:type="dcterms:W3CDTF">2016-02-03T04:28:59Z</dcterms:modified>
  <cp:category/>
  <cp:version/>
  <cp:contentType/>
  <cp:contentStatus/>
</cp:coreProperties>
</file>